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cabidgod-my.sharepoint.com/personal/oai_incabide_gob_do/Documents/2025/Informaciones del Portal/Diciembre/OAI/Datos Abiertos/"/>
    </mc:Choice>
  </mc:AlternateContent>
  <xr:revisionPtr revIDLastSave="2" documentId="13_ncr:9_{593C8263-F291-45BB-AA6B-932B068E9194}" xr6:coauthVersionLast="47" xr6:coauthVersionMax="47" xr10:uidLastSave="{1CB326DE-1B93-4FFD-A623-76DC87748B62}"/>
  <bookViews>
    <workbookView xWindow="-108" yWindow="-108" windowWidth="23256" windowHeight="13896" xr2:uid="{13F1747F-57D8-414C-B84F-A5A98377C7C5}"/>
  </bookViews>
  <sheets>
    <sheet name="Octubre-Diciembre 2025 DA Inve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604" i="1" l="1"/>
  <c r="M2603" i="1"/>
  <c r="L2603" i="1"/>
  <c r="G2603" i="1"/>
  <c r="L2602" i="1"/>
  <c r="G2602" i="1"/>
  <c r="M2602" i="1" s="1"/>
  <c r="L2601" i="1"/>
  <c r="G2601" i="1"/>
  <c r="M2601" i="1" s="1"/>
  <c r="M2600" i="1"/>
  <c r="L2600" i="1"/>
  <c r="G2600" i="1"/>
  <c r="M2599" i="1"/>
  <c r="L2599" i="1"/>
  <c r="M2598" i="1"/>
  <c r="L2598" i="1"/>
  <c r="K2598" i="1"/>
  <c r="L2597" i="1"/>
  <c r="K2597" i="1"/>
  <c r="G2597" i="1"/>
  <c r="M2597" i="1" s="1"/>
  <c r="M2596" i="1"/>
  <c r="L2596" i="1"/>
  <c r="G2596" i="1"/>
  <c r="M2595" i="1"/>
  <c r="L2595" i="1"/>
  <c r="L2594" i="1"/>
  <c r="G2594" i="1"/>
  <c r="K2594" i="1" s="1"/>
  <c r="M2594" i="1" s="1"/>
  <c r="L2593" i="1"/>
  <c r="K2593" i="1"/>
  <c r="M2593" i="1" s="1"/>
  <c r="M2592" i="1"/>
  <c r="L2592" i="1"/>
  <c r="K2592" i="1"/>
  <c r="M2591" i="1"/>
  <c r="L2591" i="1"/>
  <c r="M2590" i="1"/>
  <c r="L2590" i="1"/>
  <c r="L2589" i="1"/>
  <c r="J2589" i="1"/>
  <c r="G2589" i="1"/>
  <c r="J2588" i="1"/>
  <c r="L2588" i="1" s="1"/>
  <c r="G2588" i="1"/>
  <c r="K2588" i="1" s="1"/>
  <c r="M2587" i="1"/>
  <c r="L2587" i="1"/>
  <c r="K2587" i="1"/>
  <c r="M2586" i="1"/>
  <c r="L2586" i="1"/>
  <c r="K2586" i="1"/>
  <c r="L2585" i="1"/>
  <c r="K2585" i="1"/>
  <c r="M2585" i="1" s="1"/>
  <c r="L2584" i="1"/>
  <c r="K2584" i="1"/>
  <c r="M2584" i="1" s="1"/>
  <c r="M2583" i="1"/>
  <c r="L2583" i="1"/>
  <c r="K2583" i="1"/>
  <c r="J2582" i="1"/>
  <c r="L2582" i="1" s="1"/>
  <c r="J2581" i="1"/>
  <c r="K2581" i="1" s="1"/>
  <c r="M2581" i="1" s="1"/>
  <c r="M2580" i="1"/>
  <c r="L2580" i="1"/>
  <c r="K2580" i="1"/>
  <c r="L2579" i="1"/>
  <c r="J2579" i="1"/>
  <c r="K2579" i="1" s="1"/>
  <c r="M2579" i="1" s="1"/>
  <c r="L2578" i="1"/>
  <c r="K2578" i="1"/>
  <c r="M2578" i="1" s="1"/>
  <c r="L2577" i="1"/>
  <c r="K2577" i="1"/>
  <c r="M2577" i="1" s="1"/>
  <c r="M2576" i="1"/>
  <c r="L2576" i="1"/>
  <c r="K2576" i="1"/>
  <c r="M2575" i="1"/>
  <c r="L2575" i="1"/>
  <c r="K2575" i="1"/>
  <c r="L2574" i="1"/>
  <c r="K2574" i="1"/>
  <c r="M2574" i="1" s="1"/>
  <c r="J2574" i="1"/>
  <c r="M2573" i="1"/>
  <c r="L2573" i="1"/>
  <c r="K2573" i="1"/>
  <c r="L2572" i="1"/>
  <c r="K2572" i="1"/>
  <c r="M2572" i="1" s="1"/>
  <c r="M2571" i="1"/>
  <c r="L2571" i="1"/>
  <c r="L2570" i="1"/>
  <c r="K2570" i="1"/>
  <c r="J2570" i="1"/>
  <c r="G2570" i="1"/>
  <c r="M2570" i="1" s="1"/>
  <c r="L2569" i="1"/>
  <c r="J2569" i="1"/>
  <c r="K2569" i="1" s="1"/>
  <c r="M2569" i="1" s="1"/>
  <c r="M2568" i="1"/>
  <c r="L2568" i="1"/>
  <c r="K2568" i="1"/>
  <c r="L2567" i="1"/>
  <c r="K2567" i="1"/>
  <c r="M2567" i="1" s="1"/>
  <c r="L2566" i="1"/>
  <c r="K2566" i="1"/>
  <c r="M2566" i="1" s="1"/>
  <c r="J2565" i="1"/>
  <c r="L2565" i="1" s="1"/>
  <c r="M2564" i="1"/>
  <c r="L2564" i="1"/>
  <c r="M2563" i="1"/>
  <c r="L2563" i="1"/>
  <c r="M2562" i="1"/>
  <c r="L2562" i="1"/>
  <c r="M2561" i="1"/>
  <c r="L2561" i="1"/>
  <c r="M2560" i="1"/>
  <c r="L2560" i="1"/>
  <c r="M2559" i="1"/>
  <c r="L2559" i="1"/>
  <c r="J2558" i="1"/>
  <c r="K2558" i="1" s="1"/>
  <c r="G2558" i="1"/>
  <c r="M2558" i="1" s="1"/>
  <c r="M2557" i="1"/>
  <c r="L2557" i="1"/>
  <c r="M2556" i="1"/>
  <c r="L2556" i="1"/>
  <c r="K2555" i="1"/>
  <c r="M2555" i="1" s="1"/>
  <c r="J2555" i="1"/>
  <c r="L2555" i="1" s="1"/>
  <c r="M2554" i="1"/>
  <c r="L2554" i="1"/>
  <c r="M2553" i="1"/>
  <c r="L2553" i="1"/>
  <c r="M2552" i="1"/>
  <c r="L2552" i="1"/>
  <c r="M2551" i="1"/>
  <c r="L2551" i="1"/>
  <c r="L2550" i="1"/>
  <c r="M2549" i="1"/>
  <c r="L2549" i="1"/>
  <c r="L2548" i="1"/>
  <c r="K2548" i="1"/>
  <c r="M2548" i="1" s="1"/>
  <c r="M2547" i="1"/>
  <c r="L2547" i="1"/>
  <c r="K2547" i="1"/>
  <c r="M2546" i="1"/>
  <c r="L2546" i="1"/>
  <c r="K2546" i="1"/>
  <c r="M2545" i="1"/>
  <c r="L2545" i="1"/>
  <c r="M2544" i="1"/>
  <c r="L2544" i="1"/>
  <c r="K2544" i="1"/>
  <c r="L2543" i="1"/>
  <c r="K2543" i="1"/>
  <c r="M2543" i="1" s="1"/>
  <c r="L2542" i="1"/>
  <c r="K2542" i="1"/>
  <c r="M2542" i="1" s="1"/>
  <c r="J2542" i="1"/>
  <c r="K2541" i="1"/>
  <c r="J2541" i="1"/>
  <c r="L2541" i="1" s="1"/>
  <c r="G2541" i="1"/>
  <c r="M2541" i="1" s="1"/>
  <c r="L2540" i="1"/>
  <c r="K2540" i="1"/>
  <c r="M2540" i="1" s="1"/>
  <c r="L2539" i="1"/>
  <c r="K2539" i="1"/>
  <c r="M2539" i="1" s="1"/>
  <c r="M2538" i="1"/>
  <c r="L2538" i="1"/>
  <c r="K2538" i="1"/>
  <c r="M2537" i="1"/>
  <c r="L2537" i="1"/>
  <c r="K2537" i="1"/>
  <c r="L2536" i="1"/>
  <c r="K2536" i="1"/>
  <c r="M2536" i="1" s="1"/>
  <c r="L2535" i="1"/>
  <c r="K2535" i="1"/>
  <c r="G2535" i="1"/>
  <c r="M2535" i="1" s="1"/>
  <c r="F2535" i="1"/>
  <c r="J2534" i="1"/>
  <c r="F2534" i="1"/>
  <c r="L2534" i="1" s="1"/>
  <c r="J2533" i="1"/>
  <c r="L2533" i="1" s="1"/>
  <c r="G2533" i="1"/>
  <c r="G2534" i="1" s="1"/>
  <c r="M2532" i="1"/>
  <c r="L2531" i="1"/>
  <c r="J2531" i="1"/>
  <c r="G2531" i="1"/>
  <c r="J2530" i="1"/>
  <c r="K2530" i="1" s="1"/>
  <c r="G2530" i="1"/>
  <c r="M2529" i="1"/>
  <c r="L2529" i="1"/>
  <c r="K2529" i="1"/>
  <c r="M2528" i="1"/>
  <c r="L2528" i="1"/>
  <c r="K2528" i="1"/>
  <c r="L2527" i="1"/>
  <c r="J2527" i="1"/>
  <c r="G2527" i="1"/>
  <c r="K2527" i="1" s="1"/>
  <c r="M2526" i="1"/>
  <c r="L2526" i="1"/>
  <c r="J2526" i="1"/>
  <c r="G2526" i="1"/>
  <c r="M2525" i="1"/>
  <c r="L2525" i="1"/>
  <c r="K2525" i="1"/>
  <c r="L2524" i="1"/>
  <c r="K2524" i="1"/>
  <c r="M2524" i="1" s="1"/>
  <c r="J2524" i="1"/>
  <c r="M2523" i="1"/>
  <c r="L2523" i="1"/>
  <c r="K2523" i="1"/>
  <c r="J2523" i="1"/>
  <c r="L2522" i="1"/>
  <c r="J2522" i="1"/>
  <c r="K2522" i="1" s="1"/>
  <c r="M2522" i="1" s="1"/>
  <c r="L2521" i="1"/>
  <c r="J2521" i="1"/>
  <c r="G2521" i="1"/>
  <c r="K2521" i="1" s="1"/>
  <c r="M2520" i="1"/>
  <c r="L2520" i="1"/>
  <c r="K2520" i="1"/>
  <c r="M2519" i="1"/>
  <c r="L2519" i="1"/>
  <c r="K2519" i="1"/>
  <c r="J2518" i="1"/>
  <c r="L2518" i="1" s="1"/>
  <c r="L2517" i="1"/>
  <c r="K2517" i="1"/>
  <c r="G2518" i="1" s="1"/>
  <c r="M2518" i="1" s="1"/>
  <c r="G2517" i="1"/>
  <c r="M2517" i="1" s="1"/>
  <c r="L2516" i="1"/>
  <c r="K2516" i="1"/>
  <c r="M2516" i="1" s="1"/>
  <c r="J2516" i="1"/>
  <c r="M2515" i="1"/>
  <c r="L2515" i="1"/>
  <c r="J2514" i="1"/>
  <c r="L2514" i="1" s="1"/>
  <c r="G2514" i="1"/>
  <c r="K2514" i="1" s="1"/>
  <c r="M2513" i="1"/>
  <c r="K2513" i="1"/>
  <c r="J2513" i="1"/>
  <c r="L2513" i="1" s="1"/>
  <c r="G2513" i="1"/>
  <c r="J2512" i="1"/>
  <c r="K2512" i="1" s="1"/>
  <c r="G2512" i="1"/>
  <c r="M2512" i="1" s="1"/>
  <c r="M2511" i="1"/>
  <c r="L2511" i="1"/>
  <c r="K2511" i="1"/>
  <c r="J2511" i="1"/>
  <c r="G2511" i="1"/>
  <c r="F2511" i="1"/>
  <c r="M2510" i="1"/>
  <c r="J2510" i="1"/>
  <c r="K2510" i="1" s="1"/>
  <c r="G2510" i="1"/>
  <c r="K2509" i="1"/>
  <c r="J2509" i="1"/>
  <c r="L2509" i="1" s="1"/>
  <c r="G2509" i="1"/>
  <c r="L2508" i="1"/>
  <c r="K2508" i="1"/>
  <c r="M2508" i="1" s="1"/>
  <c r="G2508" i="1"/>
  <c r="M2507" i="1"/>
  <c r="L2507" i="1"/>
  <c r="M2506" i="1"/>
  <c r="L2506" i="1"/>
  <c r="G2505" i="1"/>
  <c r="M2505" i="1" s="1"/>
  <c r="M2504" i="1"/>
  <c r="G2504" i="1"/>
  <c r="L2503" i="1"/>
  <c r="K2503" i="1"/>
  <c r="M2503" i="1" s="1"/>
  <c r="J2503" i="1"/>
  <c r="M2502" i="1"/>
  <c r="L2502" i="1"/>
  <c r="L2501" i="1"/>
  <c r="J2501" i="1"/>
  <c r="K2500" i="1"/>
  <c r="G2501" i="1" s="1"/>
  <c r="M2501" i="1" s="1"/>
  <c r="G2500" i="1"/>
  <c r="K2499" i="1"/>
  <c r="M2499" i="1" s="1"/>
  <c r="M2498" i="1"/>
  <c r="L2498" i="1"/>
  <c r="K2498" i="1"/>
  <c r="M2497" i="1"/>
  <c r="L2497" i="1"/>
  <c r="K2497" i="1"/>
  <c r="M2496" i="1"/>
  <c r="L2496" i="1"/>
  <c r="K2496" i="1"/>
  <c r="J2495" i="1"/>
  <c r="L2495" i="1" s="1"/>
  <c r="M2494" i="1"/>
  <c r="M2493" i="1"/>
  <c r="L2493" i="1"/>
  <c r="K2493" i="1"/>
  <c r="L2492" i="1"/>
  <c r="M2491" i="1"/>
  <c r="L2491" i="1"/>
  <c r="K2491" i="1"/>
  <c r="M2490" i="1"/>
  <c r="L2490" i="1"/>
  <c r="K2490" i="1"/>
  <c r="M2489" i="1"/>
  <c r="M2488" i="1"/>
  <c r="L2488" i="1"/>
  <c r="K2488" i="1"/>
  <c r="J2488" i="1"/>
  <c r="M2487" i="1"/>
  <c r="L2487" i="1"/>
  <c r="M2486" i="1"/>
  <c r="L2486" i="1"/>
  <c r="M2485" i="1"/>
  <c r="L2485" i="1"/>
  <c r="L2484" i="1"/>
  <c r="G2484" i="1"/>
  <c r="M2484" i="1" s="1"/>
  <c r="L2483" i="1"/>
  <c r="J2483" i="1"/>
  <c r="K2483" i="1" s="1"/>
  <c r="G2483" i="1"/>
  <c r="M2483" i="1" s="1"/>
  <c r="M2482" i="1"/>
  <c r="L2482" i="1"/>
  <c r="M2481" i="1"/>
  <c r="L2481" i="1"/>
  <c r="L2480" i="1"/>
  <c r="K2480" i="1"/>
  <c r="J2480" i="1"/>
  <c r="G2480" i="1"/>
  <c r="M2480" i="1" s="1"/>
  <c r="J2479" i="1"/>
  <c r="L2479" i="1" s="1"/>
  <c r="G2479" i="1"/>
  <c r="L2478" i="1"/>
  <c r="G2478" i="1"/>
  <c r="K2478" i="1" s="1"/>
  <c r="M2478" i="1" s="1"/>
  <c r="M2477" i="1"/>
  <c r="L2477" i="1"/>
  <c r="K2477" i="1"/>
  <c r="J2476" i="1"/>
  <c r="L2476" i="1" s="1"/>
  <c r="L2475" i="1"/>
  <c r="K2475" i="1"/>
  <c r="M2475" i="1" s="1"/>
  <c r="M2474" i="1"/>
  <c r="L2474" i="1"/>
  <c r="M2473" i="1"/>
  <c r="L2473" i="1"/>
  <c r="J2472" i="1"/>
  <c r="L2472" i="1" s="1"/>
  <c r="G2472" i="1"/>
  <c r="L2471" i="1"/>
  <c r="J2471" i="1"/>
  <c r="K2471" i="1" s="1"/>
  <c r="M2471" i="1" s="1"/>
  <c r="G2470" i="1"/>
  <c r="K2470" i="1" s="1"/>
  <c r="M2469" i="1"/>
  <c r="L2469" i="1"/>
  <c r="K2469" i="1"/>
  <c r="M2468" i="1"/>
  <c r="L2468" i="1"/>
  <c r="M2467" i="1"/>
  <c r="L2467" i="1"/>
  <c r="J2466" i="1"/>
  <c r="L2466" i="1" s="1"/>
  <c r="G2466" i="1"/>
  <c r="K2466" i="1" s="1"/>
  <c r="M2465" i="1"/>
  <c r="L2465" i="1"/>
  <c r="K2465" i="1"/>
  <c r="G2465" i="1"/>
  <c r="J2464" i="1"/>
  <c r="L2464" i="1" s="1"/>
  <c r="F2464" i="1"/>
  <c r="G2464" i="1" s="1"/>
  <c r="L2463" i="1"/>
  <c r="J2463" i="1"/>
  <c r="G2463" i="1"/>
  <c r="M2463" i="1" s="1"/>
  <c r="J2462" i="1"/>
  <c r="K2462" i="1" s="1"/>
  <c r="F2462" i="1"/>
  <c r="L2462" i="1" s="1"/>
  <c r="J2461" i="1"/>
  <c r="L2461" i="1" s="1"/>
  <c r="G2461" i="1"/>
  <c r="M2460" i="1"/>
  <c r="L2460" i="1"/>
  <c r="L2459" i="1"/>
  <c r="K2459" i="1"/>
  <c r="M2459" i="1" s="1"/>
  <c r="K2458" i="1"/>
  <c r="M2458" i="1" s="1"/>
  <c r="L2457" i="1"/>
  <c r="K2457" i="1"/>
  <c r="M2457" i="1" s="1"/>
  <c r="M2456" i="1"/>
  <c r="L2456" i="1"/>
  <c r="K2456" i="1"/>
  <c r="J2455" i="1"/>
  <c r="L2455" i="1" s="1"/>
  <c r="G2455" i="1"/>
  <c r="M2454" i="1"/>
  <c r="L2454" i="1"/>
  <c r="K2454" i="1"/>
  <c r="M2453" i="1"/>
  <c r="L2453" i="1"/>
  <c r="K2453" i="1"/>
  <c r="M2452" i="1"/>
  <c r="L2452" i="1"/>
  <c r="K2452" i="1"/>
  <c r="J2451" i="1"/>
  <c r="L2451" i="1" s="1"/>
  <c r="G2451" i="1"/>
  <c r="L2450" i="1"/>
  <c r="K2450" i="1"/>
  <c r="M2450" i="1" s="1"/>
  <c r="M2449" i="1"/>
  <c r="L2449" i="1"/>
  <c r="J2448" i="1"/>
  <c r="K2448" i="1" s="1"/>
  <c r="M2448" i="1" s="1"/>
  <c r="M2447" i="1"/>
  <c r="L2447" i="1"/>
  <c r="L2446" i="1"/>
  <c r="K2446" i="1"/>
  <c r="M2446" i="1" s="1"/>
  <c r="M2445" i="1"/>
  <c r="L2445" i="1"/>
  <c r="K2445" i="1"/>
  <c r="J2445" i="1"/>
  <c r="G2445" i="1"/>
  <c r="J2444" i="1"/>
  <c r="L2444" i="1" s="1"/>
  <c r="G2444" i="1"/>
  <c r="L2443" i="1"/>
  <c r="K2443" i="1"/>
  <c r="M2443" i="1" s="1"/>
  <c r="M2442" i="1"/>
  <c r="L2442" i="1"/>
  <c r="K2442" i="1"/>
  <c r="M2441" i="1"/>
  <c r="L2441" i="1"/>
  <c r="M2440" i="1"/>
  <c r="L2440" i="1"/>
  <c r="M2439" i="1"/>
  <c r="L2439" i="1"/>
  <c r="K2439" i="1"/>
  <c r="M2438" i="1"/>
  <c r="L2438" i="1"/>
  <c r="K2438" i="1"/>
  <c r="J2437" i="1"/>
  <c r="L2437" i="1" s="1"/>
  <c r="K2436" i="1"/>
  <c r="M2436" i="1" s="1"/>
  <c r="J2436" i="1"/>
  <c r="L2436" i="1" s="1"/>
  <c r="G2436" i="1"/>
  <c r="M2435" i="1"/>
  <c r="L2435" i="1"/>
  <c r="K2435" i="1"/>
  <c r="M2434" i="1"/>
  <c r="L2434" i="1"/>
  <c r="K2434" i="1"/>
  <c r="M2433" i="1"/>
  <c r="F2433" i="1"/>
  <c r="K2432" i="1"/>
  <c r="J2432" i="1"/>
  <c r="G2432" i="1"/>
  <c r="M2432" i="1" s="1"/>
  <c r="F2432" i="1"/>
  <c r="D2432" i="1"/>
  <c r="J2431" i="1"/>
  <c r="L2431" i="1" s="1"/>
  <c r="M2430" i="1"/>
  <c r="L2430" i="1"/>
  <c r="K2430" i="1"/>
  <c r="G2429" i="1"/>
  <c r="L2428" i="1"/>
  <c r="K2428" i="1"/>
  <c r="M2428" i="1" s="1"/>
  <c r="L2427" i="1"/>
  <c r="K2427" i="1"/>
  <c r="M2427" i="1" s="1"/>
  <c r="M2426" i="1"/>
  <c r="L2426" i="1"/>
  <c r="K2426" i="1"/>
  <c r="J2425" i="1"/>
  <c r="K2425" i="1" s="1"/>
  <c r="G2425" i="1"/>
  <c r="J2424" i="1"/>
  <c r="L2424" i="1" s="1"/>
  <c r="G2424" i="1"/>
  <c r="M2423" i="1"/>
  <c r="J2423" i="1"/>
  <c r="L2423" i="1" s="1"/>
  <c r="L2422" i="1"/>
  <c r="M2421" i="1"/>
  <c r="L2421" i="1"/>
  <c r="M2420" i="1"/>
  <c r="L2420" i="1"/>
  <c r="M2419" i="1"/>
  <c r="L2419" i="1"/>
  <c r="M2418" i="1"/>
  <c r="L2418" i="1"/>
  <c r="L2417" i="1"/>
  <c r="K2417" i="1"/>
  <c r="M2417" i="1" s="1"/>
  <c r="L2416" i="1"/>
  <c r="K2416" i="1"/>
  <c r="M2416" i="1" s="1"/>
  <c r="M2415" i="1"/>
  <c r="L2415" i="1"/>
  <c r="M2414" i="1"/>
  <c r="L2414" i="1"/>
  <c r="M2413" i="1"/>
  <c r="L2413" i="1"/>
  <c r="M2412" i="1"/>
  <c r="L2412" i="1"/>
  <c r="M2411" i="1"/>
  <c r="L2411" i="1"/>
  <c r="M2410" i="1"/>
  <c r="L2410" i="1"/>
  <c r="L2409" i="1"/>
  <c r="K2409" i="1"/>
  <c r="M2409" i="1" s="1"/>
  <c r="L2408" i="1"/>
  <c r="K2408" i="1"/>
  <c r="M2408" i="1" s="1"/>
  <c r="L2407" i="1"/>
  <c r="K2407" i="1"/>
  <c r="M2407" i="1" s="1"/>
  <c r="L2406" i="1"/>
  <c r="K2406" i="1"/>
  <c r="M2406" i="1" s="1"/>
  <c r="J2405" i="1"/>
  <c r="K2405" i="1" s="1"/>
  <c r="M2405" i="1" s="1"/>
  <c r="L2404" i="1"/>
  <c r="K2404" i="1"/>
  <c r="M2404" i="1" s="1"/>
  <c r="L2403" i="1"/>
  <c r="K2403" i="1"/>
  <c r="M2403" i="1" s="1"/>
  <c r="L2402" i="1"/>
  <c r="K2402" i="1"/>
  <c r="M2402" i="1" s="1"/>
  <c r="L2401" i="1"/>
  <c r="K2401" i="1"/>
  <c r="M2401" i="1" s="1"/>
  <c r="L2400" i="1"/>
  <c r="K2400" i="1"/>
  <c r="M2400" i="1" s="1"/>
  <c r="L2399" i="1"/>
  <c r="K2399" i="1"/>
  <c r="M2399" i="1" s="1"/>
  <c r="L2398" i="1"/>
  <c r="K2398" i="1"/>
  <c r="M2398" i="1" s="1"/>
  <c r="L2397" i="1"/>
  <c r="K2397" i="1"/>
  <c r="M2397" i="1" s="1"/>
  <c r="L2396" i="1"/>
  <c r="K2396" i="1"/>
  <c r="M2396" i="1" s="1"/>
  <c r="L2395" i="1"/>
  <c r="K2395" i="1"/>
  <c r="M2395" i="1" s="1"/>
  <c r="L2394" i="1"/>
  <c r="K2394" i="1"/>
  <c r="M2394" i="1" s="1"/>
  <c r="L2393" i="1"/>
  <c r="K2393" i="1"/>
  <c r="M2393" i="1" s="1"/>
  <c r="M2392" i="1"/>
  <c r="L2392" i="1"/>
  <c r="L2391" i="1"/>
  <c r="K2391" i="1"/>
  <c r="M2391" i="1" s="1"/>
  <c r="L2390" i="1"/>
  <c r="K2390" i="1"/>
  <c r="M2390" i="1" s="1"/>
  <c r="L2389" i="1"/>
  <c r="K2389" i="1"/>
  <c r="M2389" i="1" s="1"/>
  <c r="L2388" i="1"/>
  <c r="K2388" i="1"/>
  <c r="M2388" i="1" s="1"/>
  <c r="L2387" i="1"/>
  <c r="K2387" i="1"/>
  <c r="M2387" i="1" s="1"/>
  <c r="J2386" i="1"/>
  <c r="K2386" i="1" s="1"/>
  <c r="M2386" i="1" s="1"/>
  <c r="M2385" i="1"/>
  <c r="L2385" i="1"/>
  <c r="M2384" i="1"/>
  <c r="L2384" i="1"/>
  <c r="M2383" i="1"/>
  <c r="L2383" i="1"/>
  <c r="L2382" i="1"/>
  <c r="K2382" i="1"/>
  <c r="M2382" i="1" s="1"/>
  <c r="L2381" i="1"/>
  <c r="K2381" i="1"/>
  <c r="M2381" i="1" s="1"/>
  <c r="L2380" i="1"/>
  <c r="K2380" i="1"/>
  <c r="M2380" i="1" s="1"/>
  <c r="L2379" i="1"/>
  <c r="K2379" i="1"/>
  <c r="M2379" i="1" s="1"/>
  <c r="L2378" i="1"/>
  <c r="K2378" i="1"/>
  <c r="M2378" i="1" s="1"/>
  <c r="L2377" i="1"/>
  <c r="K2377" i="1"/>
  <c r="M2377" i="1" s="1"/>
  <c r="L2376" i="1"/>
  <c r="K2376" i="1"/>
  <c r="M2376" i="1" s="1"/>
  <c r="L2375" i="1"/>
  <c r="K2375" i="1"/>
  <c r="M2375" i="1" s="1"/>
  <c r="L2374" i="1"/>
  <c r="K2374" i="1"/>
  <c r="M2374" i="1" s="1"/>
  <c r="L2373" i="1"/>
  <c r="K2373" i="1"/>
  <c r="M2373" i="1" s="1"/>
  <c r="M2372" i="1"/>
  <c r="L2372" i="1"/>
  <c r="L2371" i="1"/>
  <c r="J2370" i="1"/>
  <c r="K2370" i="1" s="1"/>
  <c r="M2370" i="1" s="1"/>
  <c r="L2369" i="1"/>
  <c r="K2369" i="1"/>
  <c r="M2369" i="1" s="1"/>
  <c r="L2368" i="1"/>
  <c r="K2368" i="1"/>
  <c r="M2368" i="1" s="1"/>
  <c r="L2367" i="1"/>
  <c r="K2367" i="1"/>
  <c r="M2367" i="1" s="1"/>
  <c r="M2366" i="1"/>
  <c r="L2366" i="1"/>
  <c r="M2365" i="1"/>
  <c r="L2365" i="1"/>
  <c r="L2364" i="1"/>
  <c r="K2364" i="1"/>
  <c r="M2364" i="1" s="1"/>
  <c r="L2363" i="1"/>
  <c r="K2363" i="1"/>
  <c r="M2363" i="1" s="1"/>
  <c r="L2362" i="1"/>
  <c r="K2362" i="1"/>
  <c r="M2362" i="1" s="1"/>
  <c r="L2361" i="1"/>
  <c r="K2361" i="1"/>
  <c r="M2361" i="1" s="1"/>
  <c r="L2360" i="1"/>
  <c r="K2360" i="1"/>
  <c r="M2360" i="1" s="1"/>
  <c r="L2359" i="1"/>
  <c r="K2359" i="1"/>
  <c r="M2359" i="1" s="1"/>
  <c r="L2358" i="1"/>
  <c r="K2358" i="1"/>
  <c r="M2358" i="1" s="1"/>
  <c r="J2357" i="1"/>
  <c r="K2357" i="1" s="1"/>
  <c r="G2357" i="1"/>
  <c r="J2356" i="1"/>
  <c r="L2356" i="1" s="1"/>
  <c r="L2355" i="1"/>
  <c r="K2355" i="1"/>
  <c r="M2355" i="1" s="1"/>
  <c r="M2354" i="1"/>
  <c r="L2354" i="1"/>
  <c r="L2353" i="1"/>
  <c r="K2353" i="1"/>
  <c r="M2353" i="1" s="1"/>
  <c r="M2352" i="1"/>
  <c r="L2352" i="1"/>
  <c r="J2351" i="1"/>
  <c r="K2351" i="1" s="1"/>
  <c r="M2351" i="1" s="1"/>
  <c r="L2350" i="1"/>
  <c r="K2350" i="1"/>
  <c r="M2350" i="1" s="1"/>
  <c r="L2349" i="1"/>
  <c r="K2349" i="1"/>
  <c r="M2349" i="1" s="1"/>
  <c r="M2348" i="1"/>
  <c r="L2348" i="1"/>
  <c r="L2347" i="1"/>
  <c r="K2347" i="1"/>
  <c r="M2347" i="1" s="1"/>
  <c r="L2346" i="1"/>
  <c r="K2346" i="1"/>
  <c r="M2346" i="1" s="1"/>
  <c r="L2345" i="1"/>
  <c r="K2345" i="1"/>
  <c r="M2345" i="1" s="1"/>
  <c r="L2344" i="1"/>
  <c r="K2344" i="1"/>
  <c r="M2344" i="1" s="1"/>
  <c r="L2343" i="1"/>
  <c r="K2343" i="1"/>
  <c r="M2343" i="1" s="1"/>
  <c r="J2342" i="1"/>
  <c r="L2342" i="1" s="1"/>
  <c r="L2341" i="1"/>
  <c r="K2341" i="1"/>
  <c r="M2341" i="1" s="1"/>
  <c r="L2340" i="1"/>
  <c r="K2340" i="1"/>
  <c r="M2340" i="1" s="1"/>
  <c r="J2339" i="1"/>
  <c r="K2339" i="1" s="1"/>
  <c r="M2339" i="1" s="1"/>
  <c r="M2338" i="1"/>
  <c r="L2338" i="1"/>
  <c r="J2337" i="1"/>
  <c r="L2337" i="1" s="1"/>
  <c r="L2336" i="1"/>
  <c r="K2336" i="1"/>
  <c r="G2337" i="1" s="1"/>
  <c r="M2335" i="1"/>
  <c r="L2335" i="1"/>
  <c r="J2334" i="1"/>
  <c r="L2334" i="1" s="1"/>
  <c r="J2333" i="1"/>
  <c r="L2333" i="1" s="1"/>
  <c r="J2332" i="1"/>
  <c r="K2332" i="1" s="1"/>
  <c r="F2332" i="1"/>
  <c r="J2331" i="1"/>
  <c r="L2331" i="1" s="1"/>
  <c r="J2330" i="1"/>
  <c r="K2330" i="1" s="1"/>
  <c r="M2330" i="1" s="1"/>
  <c r="M2329" i="1"/>
  <c r="L2329" i="1"/>
  <c r="M2328" i="1"/>
  <c r="L2328" i="1"/>
  <c r="M2327" i="1"/>
  <c r="L2327" i="1"/>
  <c r="M2326" i="1"/>
  <c r="J2325" i="1"/>
  <c r="L2325" i="1" s="1"/>
  <c r="M2324" i="1"/>
  <c r="L2324" i="1"/>
  <c r="J2323" i="1"/>
  <c r="L2323" i="1" s="1"/>
  <c r="L2321" i="1"/>
  <c r="G2321" i="1"/>
  <c r="K2321" i="1" s="1"/>
  <c r="M2321" i="1" s="1"/>
  <c r="L2320" i="1"/>
  <c r="G2320" i="1"/>
  <c r="L2319" i="1"/>
  <c r="G2319" i="1"/>
  <c r="L2318" i="1"/>
  <c r="G2318" i="1"/>
  <c r="M2318" i="1" s="1"/>
  <c r="M2317" i="1"/>
  <c r="L2316" i="1"/>
  <c r="K2316" i="1"/>
  <c r="M2316" i="1" s="1"/>
  <c r="L2315" i="1"/>
  <c r="G2315" i="1"/>
  <c r="L2314" i="1"/>
  <c r="G2314" i="1"/>
  <c r="K2314" i="1" s="1"/>
  <c r="L2313" i="1"/>
  <c r="G2313" i="1"/>
  <c r="M2313" i="1" s="1"/>
  <c r="M2312" i="1"/>
  <c r="M2311" i="1"/>
  <c r="M2310" i="1"/>
  <c r="L2310" i="1"/>
  <c r="M2309" i="1"/>
  <c r="L2309" i="1"/>
  <c r="M2308" i="1"/>
  <c r="L2308" i="1"/>
  <c r="L2307" i="1"/>
  <c r="G2307" i="1"/>
  <c r="L2306" i="1"/>
  <c r="M2305" i="1"/>
  <c r="L2305" i="1"/>
  <c r="J2304" i="1"/>
  <c r="L2304" i="1" s="1"/>
  <c r="G2304" i="1"/>
  <c r="J2303" i="1"/>
  <c r="L2303" i="1" s="1"/>
  <c r="G2303" i="1"/>
  <c r="L2302" i="1"/>
  <c r="K2302" i="1"/>
  <c r="M2302" i="1" s="1"/>
  <c r="L2301" i="1"/>
  <c r="K2301" i="1"/>
  <c r="M2301" i="1" s="1"/>
  <c r="L2300" i="1"/>
  <c r="K2300" i="1"/>
  <c r="G2300" i="1"/>
  <c r="L2299" i="1"/>
  <c r="K2299" i="1"/>
  <c r="M2299" i="1" s="1"/>
  <c r="M2298" i="1"/>
  <c r="L2298" i="1"/>
  <c r="M2297" i="1"/>
  <c r="L2297" i="1"/>
  <c r="J2296" i="1"/>
  <c r="L2296" i="1" s="1"/>
  <c r="L2295" i="1"/>
  <c r="K2295" i="1"/>
  <c r="G2295" i="1"/>
  <c r="L2294" i="1"/>
  <c r="K2294" i="1"/>
  <c r="M2294" i="1" s="1"/>
  <c r="M2293" i="1"/>
  <c r="L2293" i="1"/>
  <c r="M2292" i="1"/>
  <c r="L2292" i="1"/>
  <c r="J2291" i="1"/>
  <c r="L2291" i="1" s="1"/>
  <c r="G2291" i="1"/>
  <c r="M2290" i="1"/>
  <c r="L2290" i="1"/>
  <c r="J2289" i="1"/>
  <c r="F2289" i="1"/>
  <c r="J2288" i="1"/>
  <c r="K2288" i="1" s="1"/>
  <c r="J2287" i="1"/>
  <c r="F2287" i="1"/>
  <c r="J2286" i="1"/>
  <c r="L2286" i="1" s="1"/>
  <c r="G2286" i="1"/>
  <c r="M2285" i="1"/>
  <c r="L2285" i="1"/>
  <c r="L2284" i="1"/>
  <c r="K2284" i="1"/>
  <c r="M2284" i="1" s="1"/>
  <c r="L2283" i="1"/>
  <c r="K2283" i="1"/>
  <c r="M2283" i="1" s="1"/>
  <c r="L2282" i="1"/>
  <c r="G2282" i="1"/>
  <c r="M2282" i="1" s="1"/>
  <c r="L2281" i="1"/>
  <c r="K2281" i="1"/>
  <c r="M2281" i="1" s="1"/>
  <c r="J2280" i="1"/>
  <c r="K2280" i="1" s="1"/>
  <c r="M2280" i="1" s="1"/>
  <c r="L2279" i="1"/>
  <c r="K2279" i="1"/>
  <c r="M2279" i="1" s="1"/>
  <c r="L2278" i="1"/>
  <c r="K2278" i="1"/>
  <c r="M2278" i="1" s="1"/>
  <c r="L2277" i="1"/>
  <c r="K2277" i="1"/>
  <c r="M2277" i="1" s="1"/>
  <c r="J2276" i="1"/>
  <c r="K2276" i="1" s="1"/>
  <c r="M2276" i="1" s="1"/>
  <c r="L2275" i="1"/>
  <c r="K2275" i="1"/>
  <c r="M2275" i="1" s="1"/>
  <c r="M2274" i="1"/>
  <c r="L2274" i="1"/>
  <c r="L2273" i="1"/>
  <c r="K2273" i="1"/>
  <c r="G2273" i="1"/>
  <c r="M2272" i="1"/>
  <c r="L2272" i="1"/>
  <c r="J2271" i="1"/>
  <c r="K2271" i="1" s="1"/>
  <c r="G2271" i="1"/>
  <c r="J2270" i="1"/>
  <c r="L2270" i="1" s="1"/>
  <c r="G2270" i="1"/>
  <c r="J2269" i="1"/>
  <c r="L2269" i="1" s="1"/>
  <c r="L2268" i="1"/>
  <c r="K2268" i="1"/>
  <c r="M2268" i="1" s="1"/>
  <c r="L2267" i="1"/>
  <c r="K2267" i="1"/>
  <c r="M2267" i="1" s="1"/>
  <c r="M2266" i="1"/>
  <c r="L2266" i="1"/>
  <c r="M2265" i="1"/>
  <c r="L2265" i="1"/>
  <c r="M2264" i="1"/>
  <c r="L2264" i="1"/>
  <c r="L2263" i="1"/>
  <c r="K2263" i="1"/>
  <c r="M2263" i="1" s="1"/>
  <c r="L2262" i="1"/>
  <c r="G2262" i="1"/>
  <c r="J2261" i="1"/>
  <c r="L2261" i="1" s="1"/>
  <c r="G2261" i="1"/>
  <c r="J2260" i="1"/>
  <c r="L2260" i="1" s="1"/>
  <c r="G2260" i="1"/>
  <c r="L2259" i="1"/>
  <c r="K2259" i="1"/>
  <c r="M2259" i="1" s="1"/>
  <c r="J2258" i="1"/>
  <c r="L2258" i="1" s="1"/>
  <c r="M2257" i="1"/>
  <c r="F2257" i="1"/>
  <c r="K2256" i="1"/>
  <c r="G2256" i="1"/>
  <c r="F2256" i="1" s="1"/>
  <c r="L2255" i="1"/>
  <c r="K2255" i="1"/>
  <c r="M2255" i="1" s="1"/>
  <c r="L2254" i="1"/>
  <c r="K2254" i="1"/>
  <c r="M2254" i="1" s="1"/>
  <c r="L2253" i="1"/>
  <c r="L2252" i="1"/>
  <c r="K2252" i="1"/>
  <c r="M2252" i="1" s="1"/>
  <c r="L2251" i="1"/>
  <c r="K2251" i="1"/>
  <c r="M2251" i="1" s="1"/>
  <c r="L2250" i="1"/>
  <c r="K2250" i="1"/>
  <c r="M2250" i="1" s="1"/>
  <c r="J2249" i="1"/>
  <c r="K2249" i="1" s="1"/>
  <c r="M2249" i="1" s="1"/>
  <c r="J2248" i="1"/>
  <c r="L2248" i="1" s="1"/>
  <c r="J2247" i="1"/>
  <c r="L2247" i="1" s="1"/>
  <c r="K2534" i="1" l="1"/>
  <c r="M2534" i="1" s="1"/>
  <c r="M2530" i="1"/>
  <c r="L2530" i="1"/>
  <c r="M2521" i="1"/>
  <c r="M2527" i="1"/>
  <c r="L2510" i="1"/>
  <c r="L2558" i="1"/>
  <c r="K2582" i="1"/>
  <c r="M2582" i="1" s="1"/>
  <c r="M2514" i="1"/>
  <c r="L2512" i="1"/>
  <c r="K2531" i="1"/>
  <c r="M2531" i="1" s="1"/>
  <c r="K2589" i="1"/>
  <c r="M2589" i="1" s="1"/>
  <c r="L2581" i="1"/>
  <c r="K2565" i="1"/>
  <c r="M2565" i="1" s="1"/>
  <c r="M2588" i="1"/>
  <c r="K2533" i="1"/>
  <c r="M2533" i="1" s="1"/>
  <c r="K2464" i="1"/>
  <c r="M2464" i="1" s="1"/>
  <c r="M2472" i="1"/>
  <c r="M2466" i="1"/>
  <c r="K2444" i="1"/>
  <c r="M2444" i="1" s="1"/>
  <c r="K2451" i="1"/>
  <c r="M2451" i="1" s="1"/>
  <c r="K2455" i="1"/>
  <c r="M2455" i="1" s="1"/>
  <c r="K2476" i="1"/>
  <c r="M2476" i="1" s="1"/>
  <c r="K2479" i="1"/>
  <c r="M2479" i="1" s="1"/>
  <c r="K2437" i="1"/>
  <c r="M2437" i="1" s="1"/>
  <c r="L2448" i="1"/>
  <c r="K2472" i="1"/>
  <c r="K2461" i="1"/>
  <c r="G2462" i="1" s="1"/>
  <c r="M2462" i="1" s="1"/>
  <c r="K2495" i="1"/>
  <c r="M2495" i="1" s="1"/>
  <c r="M2429" i="1"/>
  <c r="M2425" i="1"/>
  <c r="L2425" i="1"/>
  <c r="K2429" i="1"/>
  <c r="K2423" i="1"/>
  <c r="K2424" i="1"/>
  <c r="M2424" i="1" s="1"/>
  <c r="K2431" i="1"/>
  <c r="M2273" i="1"/>
  <c r="K2270" i="1"/>
  <c r="M2270" i="1" s="1"/>
  <c r="K2260" i="1"/>
  <c r="M2260" i="1" s="1"/>
  <c r="L2249" i="1"/>
  <c r="M2300" i="1"/>
  <c r="L2357" i="1"/>
  <c r="L2386" i="1"/>
  <c r="L2271" i="1"/>
  <c r="M2295" i="1"/>
  <c r="K2261" i="1"/>
  <c r="M2261" i="1" s="1"/>
  <c r="M2256" i="1"/>
  <c r="K2296" i="1"/>
  <c r="M2296" i="1" s="1"/>
  <c r="K2286" i="1"/>
  <c r="M2286" i="1" s="1"/>
  <c r="K2334" i="1"/>
  <c r="M2334" i="1" s="1"/>
  <c r="M2314" i="1"/>
  <c r="M2357" i="1"/>
  <c r="L2287" i="1"/>
  <c r="K2303" i="1"/>
  <c r="M2303" i="1" s="1"/>
  <c r="K2331" i="1"/>
  <c r="M2331" i="1" s="1"/>
  <c r="L2289" i="1"/>
  <c r="L2332" i="1"/>
  <c r="K2337" i="1"/>
  <c r="M2337" i="1"/>
  <c r="G2289" i="1"/>
  <c r="M2288" i="1"/>
  <c r="K2269" i="1"/>
  <c r="M2269" i="1" s="1"/>
  <c r="K2247" i="1"/>
  <c r="M2247" i="1" s="1"/>
  <c r="L2280" i="1"/>
  <c r="K2320" i="1"/>
  <c r="M2320" i="1" s="1"/>
  <c r="L2339" i="1"/>
  <c r="K2307" i="1"/>
  <c r="M2307" i="1" s="1"/>
  <c r="L2330" i="1"/>
  <c r="M2336" i="1"/>
  <c r="K2356" i="1"/>
  <c r="M2356" i="1" s="1"/>
  <c r="L2405" i="1"/>
  <c r="K2258" i="1"/>
  <c r="M2258" i="1" s="1"/>
  <c r="K2289" i="1"/>
  <c r="L2276" i="1"/>
  <c r="K2315" i="1"/>
  <c r="M2315" i="1" s="1"/>
  <c r="K2342" i="1"/>
  <c r="M2342" i="1" s="1"/>
  <c r="L2370" i="1"/>
  <c r="K2262" i="1"/>
  <c r="M2262" i="1" s="1"/>
  <c r="L2351" i="1"/>
  <c r="K2248" i="1"/>
  <c r="M2248" i="1" s="1"/>
  <c r="K2291" i="1"/>
  <c r="M2291" i="1" s="1"/>
  <c r="K2325" i="1"/>
  <c r="M2325" i="1" s="1"/>
  <c r="L2288" i="1"/>
  <c r="K2333" i="1"/>
  <c r="M2333" i="1" s="1"/>
  <c r="K2304" i="1"/>
  <c r="K2323" i="1"/>
  <c r="M2323" i="1" s="1"/>
  <c r="K2319" i="1"/>
  <c r="M2319" i="1" s="1"/>
  <c r="M2461" i="1" l="1"/>
  <c r="G2287" i="1"/>
  <c r="G2332" i="1"/>
  <c r="M2332" i="1" s="1"/>
  <c r="K2287" i="1" l="1"/>
  <c r="M2287" i="1" s="1"/>
  <c r="J1095" i="1"/>
  <c r="K1095" i="1" s="1"/>
  <c r="K1085" i="1"/>
  <c r="K1084" i="1"/>
  <c r="K1081" i="1"/>
  <c r="K1078" i="1"/>
  <c r="K1077" i="1"/>
  <c r="K1076" i="1"/>
  <c r="K1072" i="1"/>
  <c r="K1070" i="1"/>
  <c r="K1067" i="1"/>
  <c r="K1062" i="1"/>
  <c r="J1060" i="1"/>
  <c r="K1060" i="1" s="1"/>
  <c r="K1059" i="1"/>
  <c r="K1058" i="1"/>
  <c r="J1055" i="1"/>
  <c r="K1055" i="1" s="1"/>
  <c r="K1053" i="1"/>
  <c r="J1050" i="1"/>
  <c r="K1050" i="1" s="1"/>
  <c r="J1049" i="1"/>
  <c r="K1049" i="1" s="1"/>
  <c r="K1047" i="1"/>
  <c r="J1046" i="1"/>
  <c r="K1046" i="1" s="1"/>
  <c r="J1044" i="1"/>
  <c r="K1044" i="1" s="1"/>
  <c r="J1042" i="1"/>
  <c r="K1042" i="1" s="1"/>
  <c r="J1041" i="1"/>
  <c r="K1041" i="1" s="1"/>
  <c r="K1040" i="1"/>
  <c r="K1039" i="1"/>
  <c r="K1037" i="1"/>
  <c r="K1036" i="1"/>
  <c r="K1035" i="1"/>
  <c r="J1032" i="1"/>
  <c r="K1032" i="1" s="1"/>
  <c r="J1031" i="1"/>
  <c r="K1031" i="1" s="1"/>
  <c r="J1030" i="1"/>
  <c r="K1030" i="1" s="1"/>
  <c r="J1029" i="1"/>
  <c r="K1029" i="1" s="1"/>
  <c r="F1029" i="1"/>
  <c r="J1028" i="1"/>
  <c r="K1028" i="1" s="1"/>
  <c r="J1027" i="1"/>
  <c r="K1027" i="1" s="1"/>
  <c r="K1026" i="1"/>
  <c r="M1024" i="1"/>
  <c r="K1022" i="1"/>
  <c r="J1021" i="1"/>
  <c r="K1021" i="1" s="1"/>
  <c r="J1019" i="1"/>
  <c r="K1019" i="1" s="1"/>
  <c r="J1017" i="1"/>
  <c r="K1017" i="1" s="1"/>
  <c r="J1015" i="1"/>
  <c r="K1015" i="1" s="1"/>
  <c r="J1008" i="1"/>
  <c r="K1008" i="1" s="1"/>
  <c r="K1007" i="1"/>
  <c r="J1006" i="1"/>
  <c r="K1006" i="1" s="1"/>
  <c r="J1001" i="1"/>
  <c r="K1001" i="1" s="1"/>
  <c r="J1000" i="1"/>
  <c r="K1000" i="1" s="1"/>
  <c r="J998" i="1"/>
  <c r="K998" i="1" s="1"/>
  <c r="K992" i="1"/>
  <c r="J991" i="1"/>
  <c r="K991" i="1" s="1"/>
  <c r="J988" i="1"/>
  <c r="K988" i="1" s="1"/>
  <c r="K987" i="1"/>
  <c r="J987" i="1" s="1"/>
  <c r="G987" i="1"/>
  <c r="F987" i="1" s="1"/>
  <c r="D987" i="1"/>
  <c r="K986" i="1"/>
  <c r="J986" i="1" s="1"/>
  <c r="G986" i="1"/>
  <c r="F986" i="1" s="1"/>
  <c r="D986" i="1"/>
  <c r="J984" i="1"/>
  <c r="K984" i="1" s="1"/>
  <c r="J982" i="1"/>
  <c r="K982" i="1" s="1"/>
  <c r="K981" i="1"/>
  <c r="J980" i="1"/>
  <c r="K980" i="1" s="1"/>
  <c r="J979" i="1"/>
  <c r="K979" i="1" s="1"/>
  <c r="J978" i="1"/>
  <c r="K978" i="1" s="1"/>
  <c r="M976" i="1"/>
  <c r="L976" i="1"/>
  <c r="J975" i="1"/>
  <c r="L975" i="1" s="1"/>
  <c r="M974" i="1"/>
  <c r="L974" i="1"/>
  <c r="M973" i="1"/>
  <c r="L973" i="1"/>
  <c r="L972" i="1"/>
  <c r="K972" i="1"/>
  <c r="M972" i="1" s="1"/>
  <c r="L971" i="1"/>
  <c r="K971" i="1"/>
  <c r="M971" i="1" s="1"/>
  <c r="L970" i="1"/>
  <c r="K970" i="1"/>
  <c r="M970" i="1" s="1"/>
  <c r="L969" i="1"/>
  <c r="K969" i="1"/>
  <c r="M969" i="1" s="1"/>
  <c r="L968" i="1"/>
  <c r="K968" i="1"/>
  <c r="M968" i="1" s="1"/>
  <c r="L967" i="1"/>
  <c r="K967" i="1"/>
  <c r="M967" i="1" s="1"/>
  <c r="L966" i="1"/>
  <c r="K966" i="1"/>
  <c r="M966" i="1" s="1"/>
  <c r="J965" i="1"/>
  <c r="L965" i="1" s="1"/>
  <c r="J964" i="1"/>
  <c r="K964" i="1" s="1"/>
  <c r="M964" i="1" s="1"/>
  <c r="L963" i="1"/>
  <c r="K963" i="1"/>
  <c r="M963" i="1" s="1"/>
  <c r="J962" i="1"/>
  <c r="L962" i="1" s="1"/>
  <c r="J961" i="1"/>
  <c r="K961" i="1" s="1"/>
  <c r="M961" i="1" s="1"/>
  <c r="J960" i="1"/>
  <c r="L960" i="1" s="1"/>
  <c r="L959" i="1"/>
  <c r="K959" i="1"/>
  <c r="M959" i="1" s="1"/>
  <c r="L958" i="1"/>
  <c r="K958" i="1"/>
  <c r="M958" i="1" s="1"/>
  <c r="L957" i="1"/>
  <c r="K957" i="1"/>
  <c r="M957" i="1" s="1"/>
  <c r="L956" i="1"/>
  <c r="K956" i="1"/>
  <c r="M956" i="1" s="1"/>
  <c r="M955" i="1"/>
  <c r="L955" i="1"/>
  <c r="M954" i="1"/>
  <c r="L954" i="1"/>
  <c r="M953" i="1"/>
  <c r="L953" i="1"/>
  <c r="J952" i="1"/>
  <c r="K952" i="1" s="1"/>
  <c r="M952" i="1" s="1"/>
  <c r="L951" i="1"/>
  <c r="K951" i="1"/>
  <c r="M951" i="1" s="1"/>
  <c r="L950" i="1"/>
  <c r="K950" i="1"/>
  <c r="M950" i="1" s="1"/>
  <c r="L949" i="1"/>
  <c r="K949" i="1"/>
  <c r="M949" i="1" s="1"/>
  <c r="L948" i="1"/>
  <c r="K948" i="1"/>
  <c r="M948" i="1" s="1"/>
  <c r="L947" i="1"/>
  <c r="K947" i="1"/>
  <c r="M947" i="1" s="1"/>
  <c r="M946" i="1"/>
  <c r="L946" i="1"/>
  <c r="M945" i="1"/>
  <c r="L945" i="1"/>
  <c r="M944" i="1"/>
  <c r="L944" i="1"/>
  <c r="L943" i="1"/>
  <c r="K943" i="1"/>
  <c r="M943" i="1" s="1"/>
  <c r="L942" i="1"/>
  <c r="K942" i="1"/>
  <c r="M942" i="1" s="1"/>
  <c r="L941" i="1"/>
  <c r="K941" i="1"/>
  <c r="M941" i="1" s="1"/>
  <c r="L940" i="1"/>
  <c r="K940" i="1"/>
  <c r="M940" i="1" s="1"/>
  <c r="L939" i="1"/>
  <c r="K939" i="1"/>
  <c r="M939" i="1" s="1"/>
  <c r="L938" i="1"/>
  <c r="K938" i="1"/>
  <c r="M938" i="1" s="1"/>
  <c r="L937" i="1"/>
  <c r="K937" i="1"/>
  <c r="M937" i="1" s="1"/>
  <c r="L936" i="1"/>
  <c r="K936" i="1"/>
  <c r="M936" i="1" s="1"/>
  <c r="L935" i="1"/>
  <c r="K935" i="1"/>
  <c r="M935" i="1" s="1"/>
  <c r="J934" i="1"/>
  <c r="L934" i="1" s="1"/>
  <c r="L933" i="1"/>
  <c r="K933" i="1"/>
  <c r="M933" i="1" s="1"/>
  <c r="L932" i="1"/>
  <c r="K932" i="1"/>
  <c r="M932" i="1" s="1"/>
  <c r="J931" i="1"/>
  <c r="K931" i="1" s="1"/>
  <c r="M931" i="1" s="1"/>
  <c r="J930" i="1"/>
  <c r="L930" i="1" s="1"/>
  <c r="L929" i="1"/>
  <c r="K929" i="1"/>
  <c r="M929" i="1" s="1"/>
  <c r="J928" i="1"/>
  <c r="L928" i="1" s="1"/>
  <c r="J927" i="1"/>
  <c r="L927" i="1" s="1"/>
  <c r="J926" i="1"/>
  <c r="L926" i="1" s="1"/>
  <c r="M925" i="1"/>
  <c r="L925" i="1"/>
  <c r="L924" i="1"/>
  <c r="K924" i="1"/>
  <c r="M924" i="1" s="1"/>
  <c r="M923" i="1"/>
  <c r="L923" i="1"/>
  <c r="J922" i="1"/>
  <c r="L922" i="1" s="1"/>
  <c r="M921" i="1"/>
  <c r="L921" i="1"/>
  <c r="M920" i="1"/>
  <c r="L920" i="1"/>
  <c r="J919" i="1"/>
  <c r="L919" i="1" s="1"/>
  <c r="J918" i="1"/>
  <c r="K918" i="1" s="1"/>
  <c r="J917" i="1"/>
  <c r="K917" i="1" s="1"/>
  <c r="M917" i="1" s="1"/>
  <c r="L916" i="1"/>
  <c r="K916" i="1"/>
  <c r="M916" i="1" s="1"/>
  <c r="L915" i="1"/>
  <c r="K915" i="1"/>
  <c r="M915" i="1" s="1"/>
  <c r="M914" i="1"/>
  <c r="L914" i="1"/>
  <c r="L913" i="1"/>
  <c r="K913" i="1"/>
  <c r="M913" i="1" s="1"/>
  <c r="M912" i="1"/>
  <c r="L912" i="1"/>
  <c r="K911" i="1"/>
  <c r="M911" i="1" s="1"/>
  <c r="J911" i="1"/>
  <c r="J910" i="1"/>
  <c r="L910" i="1" s="1"/>
  <c r="J909" i="1"/>
  <c r="L909" i="1" s="1"/>
  <c r="M908" i="1"/>
  <c r="J908" i="1"/>
  <c r="L908" i="1" s="1"/>
  <c r="L907" i="1"/>
  <c r="K907" i="1"/>
  <c r="M907" i="1" s="1"/>
  <c r="L906" i="1"/>
  <c r="K906" i="1"/>
  <c r="M906" i="1" s="1"/>
  <c r="M905" i="1"/>
  <c r="L905" i="1"/>
  <c r="M904" i="1"/>
  <c r="L904" i="1"/>
  <c r="M903" i="1"/>
  <c r="L903" i="1"/>
  <c r="M902" i="1"/>
  <c r="L902" i="1"/>
  <c r="J901" i="1"/>
  <c r="K901" i="1" s="1"/>
  <c r="M901" i="1" s="1"/>
  <c r="L900" i="1"/>
  <c r="K900" i="1"/>
  <c r="M900" i="1" s="1"/>
  <c r="M899" i="1"/>
  <c r="L899" i="1"/>
  <c r="M898" i="1"/>
  <c r="L898" i="1"/>
  <c r="K897" i="1"/>
  <c r="M897" i="1" s="1"/>
  <c r="J897" i="1"/>
  <c r="L897" i="1" s="1"/>
  <c r="L896" i="1"/>
  <c r="K896" i="1"/>
  <c r="M896" i="1" s="1"/>
  <c r="K895" i="1"/>
  <c r="M895" i="1" s="1"/>
  <c r="J895" i="1"/>
  <c r="L895" i="1" s="1"/>
  <c r="M894" i="1"/>
  <c r="L894" i="1"/>
  <c r="M893" i="1"/>
  <c r="J893" i="1"/>
  <c r="L893" i="1" s="1"/>
  <c r="M892" i="1"/>
  <c r="L892" i="1"/>
  <c r="M891" i="1"/>
  <c r="L891" i="1"/>
  <c r="M890" i="1"/>
  <c r="L890" i="1"/>
  <c r="M889" i="1"/>
  <c r="L889" i="1"/>
  <c r="M888" i="1"/>
  <c r="L888" i="1"/>
  <c r="K887" i="1"/>
  <c r="J887" i="1"/>
  <c r="L887" i="1" s="1"/>
  <c r="M886" i="1"/>
  <c r="L886" i="1"/>
  <c r="J885" i="1"/>
  <c r="L885" i="1" s="1"/>
  <c r="L884" i="1"/>
  <c r="K884" i="1"/>
  <c r="M884" i="1" s="1"/>
  <c r="J883" i="1"/>
  <c r="L883" i="1" s="1"/>
  <c r="L882" i="1"/>
  <c r="K882" i="1"/>
  <c r="M882" i="1" s="1"/>
  <c r="L881" i="1"/>
  <c r="K881" i="1"/>
  <c r="M881" i="1" s="1"/>
  <c r="L880" i="1"/>
  <c r="M879" i="1"/>
  <c r="L879" i="1"/>
  <c r="J878" i="1"/>
  <c r="K878" i="1" s="1"/>
  <c r="M878" i="1" s="1"/>
  <c r="J877" i="1"/>
  <c r="L877" i="1" s="1"/>
  <c r="M876" i="1"/>
  <c r="L876" i="1"/>
  <c r="M875" i="1"/>
  <c r="L875" i="1"/>
  <c r="M874" i="1"/>
  <c r="L874" i="1"/>
  <c r="J873" i="1"/>
  <c r="L873" i="1" s="1"/>
  <c r="M872" i="1"/>
  <c r="L872" i="1"/>
  <c r="M871" i="1"/>
  <c r="L871" i="1"/>
  <c r="L870" i="1"/>
  <c r="K870" i="1"/>
  <c r="M870" i="1" s="1"/>
  <c r="L869" i="1"/>
  <c r="K869" i="1"/>
  <c r="M869" i="1" s="1"/>
  <c r="L868" i="1"/>
  <c r="K868" i="1"/>
  <c r="M868" i="1" s="1"/>
  <c r="M867" i="1"/>
  <c r="L867" i="1"/>
  <c r="J866" i="1"/>
  <c r="K866" i="1" s="1"/>
  <c r="M866" i="1" s="1"/>
  <c r="M865" i="1"/>
  <c r="L865" i="1"/>
  <c r="L864" i="1"/>
  <c r="K864" i="1"/>
  <c r="M864" i="1" s="1"/>
  <c r="J863" i="1"/>
  <c r="K863" i="1" s="1"/>
  <c r="M863" i="1" s="1"/>
  <c r="K862" i="1"/>
  <c r="M862" i="1" s="1"/>
  <c r="K861" i="1"/>
  <c r="M861" i="1" s="1"/>
  <c r="M860" i="1"/>
  <c r="L860" i="1"/>
  <c r="M859" i="1"/>
  <c r="L859" i="1"/>
  <c r="M858" i="1"/>
  <c r="L858" i="1"/>
  <c r="M857" i="1"/>
  <c r="L857" i="1"/>
  <c r="M856" i="1"/>
  <c r="L856" i="1"/>
  <c r="M855" i="1"/>
  <c r="L855" i="1"/>
  <c r="M854" i="1"/>
  <c r="L854" i="1"/>
  <c r="M853" i="1"/>
  <c r="L853" i="1"/>
  <c r="M852" i="1"/>
  <c r="L852" i="1"/>
  <c r="M851" i="1"/>
  <c r="L851" i="1"/>
  <c r="M850" i="1"/>
  <c r="L850" i="1"/>
  <c r="M849" i="1"/>
  <c r="L849" i="1"/>
  <c r="M848" i="1"/>
  <c r="L848" i="1"/>
  <c r="M847" i="1"/>
  <c r="L847" i="1"/>
  <c r="M846" i="1"/>
  <c r="L846" i="1"/>
  <c r="M845" i="1"/>
  <c r="L845" i="1"/>
  <c r="M844" i="1"/>
  <c r="L844" i="1"/>
  <c r="M843" i="1"/>
  <c r="L843" i="1"/>
  <c r="M842" i="1"/>
  <c r="L842" i="1"/>
  <c r="M841" i="1"/>
  <c r="L841" i="1"/>
  <c r="M840" i="1"/>
  <c r="L840" i="1"/>
  <c r="M839" i="1"/>
  <c r="L839" i="1"/>
  <c r="M838" i="1"/>
  <c r="L838" i="1"/>
  <c r="M837" i="1"/>
  <c r="L837" i="1"/>
  <c r="M836" i="1"/>
  <c r="L836" i="1"/>
  <c r="M835" i="1"/>
  <c r="L835" i="1"/>
  <c r="M834" i="1"/>
  <c r="L834" i="1"/>
  <c r="M833" i="1"/>
  <c r="L833" i="1"/>
  <c r="M832" i="1"/>
  <c r="L832" i="1"/>
  <c r="M831" i="1"/>
  <c r="L831" i="1"/>
  <c r="M830" i="1"/>
  <c r="L830" i="1"/>
  <c r="M829" i="1"/>
  <c r="L829" i="1"/>
  <c r="M828" i="1"/>
  <c r="L828" i="1"/>
  <c r="M827" i="1"/>
  <c r="L827" i="1"/>
  <c r="M826" i="1"/>
  <c r="L826" i="1"/>
  <c r="M825" i="1"/>
  <c r="L825" i="1"/>
  <c r="M824" i="1"/>
  <c r="L824" i="1"/>
  <c r="M823" i="1"/>
  <c r="L823" i="1"/>
  <c r="M822" i="1"/>
  <c r="L822" i="1"/>
  <c r="M821" i="1"/>
  <c r="L821" i="1"/>
  <c r="M820" i="1"/>
  <c r="L820" i="1"/>
  <c r="M819" i="1"/>
  <c r="L819" i="1"/>
  <c r="M818" i="1"/>
  <c r="L818" i="1"/>
  <c r="M817" i="1"/>
  <c r="L817" i="1"/>
  <c r="M816" i="1"/>
  <c r="L816" i="1"/>
  <c r="M815" i="1"/>
  <c r="L815" i="1"/>
  <c r="M814" i="1"/>
  <c r="L814" i="1"/>
  <c r="M813" i="1"/>
  <c r="L813" i="1"/>
  <c r="M812" i="1"/>
  <c r="L812" i="1"/>
  <c r="M811" i="1"/>
  <c r="L811" i="1"/>
  <c r="M810" i="1"/>
  <c r="L810" i="1"/>
  <c r="M809" i="1"/>
  <c r="L809" i="1"/>
  <c r="M808" i="1"/>
  <c r="L808" i="1"/>
  <c r="M807" i="1"/>
  <c r="L807" i="1"/>
  <c r="M806" i="1"/>
  <c r="L806" i="1"/>
  <c r="M805" i="1"/>
  <c r="L805" i="1"/>
  <c r="M804" i="1"/>
  <c r="L804" i="1"/>
  <c r="M803" i="1"/>
  <c r="L803" i="1"/>
  <c r="M802" i="1"/>
  <c r="L802" i="1"/>
  <c r="M801" i="1"/>
  <c r="L801" i="1"/>
  <c r="M800" i="1"/>
  <c r="L800" i="1"/>
  <c r="M799" i="1"/>
  <c r="L799" i="1"/>
  <c r="M798" i="1"/>
  <c r="L798" i="1"/>
  <c r="M797" i="1"/>
  <c r="L797" i="1"/>
  <c r="M796" i="1"/>
  <c r="L796" i="1"/>
  <c r="M795" i="1"/>
  <c r="L795" i="1"/>
  <c r="M794" i="1"/>
  <c r="L794" i="1"/>
  <c r="M793" i="1"/>
  <c r="L793" i="1"/>
  <c r="M792" i="1"/>
  <c r="L792" i="1"/>
  <c r="M791" i="1"/>
  <c r="L791" i="1"/>
  <c r="M790" i="1"/>
  <c r="L790" i="1"/>
  <c r="M789" i="1"/>
  <c r="L789" i="1"/>
  <c r="M788" i="1"/>
  <c r="L788" i="1"/>
  <c r="M787" i="1"/>
  <c r="L787" i="1"/>
  <c r="M786" i="1"/>
  <c r="L786" i="1"/>
  <c r="M785" i="1"/>
  <c r="L785" i="1"/>
  <c r="L784" i="1"/>
  <c r="M783" i="1"/>
  <c r="L783" i="1"/>
  <c r="M782" i="1"/>
  <c r="L782" i="1"/>
  <c r="M781" i="1"/>
  <c r="L781" i="1"/>
  <c r="M780" i="1"/>
  <c r="L780" i="1"/>
  <c r="M779" i="1"/>
  <c r="L779" i="1"/>
  <c r="M778" i="1"/>
  <c r="L778" i="1"/>
  <c r="L777" i="1"/>
  <c r="M776" i="1"/>
  <c r="L776" i="1"/>
  <c r="M775" i="1"/>
  <c r="L775" i="1"/>
  <c r="M774" i="1"/>
  <c r="L774" i="1"/>
  <c r="M773" i="1"/>
  <c r="L773" i="1"/>
  <c r="M772" i="1"/>
  <c r="L772" i="1"/>
  <c r="M771" i="1"/>
  <c r="L771" i="1"/>
  <c r="M770" i="1"/>
  <c r="L770" i="1"/>
  <c r="M769" i="1"/>
  <c r="L769" i="1"/>
  <c r="M768" i="1"/>
  <c r="L768" i="1"/>
  <c r="M767" i="1"/>
  <c r="L767" i="1"/>
  <c r="M766" i="1"/>
  <c r="L766" i="1"/>
  <c r="M765" i="1"/>
  <c r="L765" i="1"/>
  <c r="M764" i="1"/>
  <c r="L764" i="1"/>
  <c r="M763" i="1"/>
  <c r="L763" i="1"/>
  <c r="M762" i="1"/>
  <c r="L762" i="1"/>
  <c r="M761" i="1"/>
  <c r="L761" i="1"/>
  <c r="M760" i="1"/>
  <c r="L760" i="1"/>
  <c r="M759" i="1"/>
  <c r="L759" i="1"/>
  <c r="M758" i="1"/>
  <c r="L758" i="1"/>
  <c r="M757" i="1"/>
  <c r="L757" i="1"/>
  <c r="M756" i="1"/>
  <c r="L756" i="1"/>
  <c r="M755" i="1"/>
  <c r="L755" i="1"/>
  <c r="M754" i="1"/>
  <c r="L754" i="1"/>
  <c r="M753" i="1"/>
  <c r="L753" i="1"/>
  <c r="M752" i="1"/>
  <c r="L752" i="1"/>
  <c r="M751" i="1"/>
  <c r="L751" i="1"/>
  <c r="J750" i="1"/>
  <c r="L750" i="1" s="1"/>
  <c r="M749" i="1"/>
  <c r="L749" i="1"/>
  <c r="M748" i="1"/>
  <c r="L748" i="1"/>
  <c r="M747" i="1"/>
  <c r="L747" i="1"/>
  <c r="M746" i="1"/>
  <c r="L746" i="1"/>
  <c r="M745" i="1"/>
  <c r="L745" i="1"/>
  <c r="M744" i="1"/>
  <c r="L744" i="1"/>
  <c r="M743" i="1"/>
  <c r="L743" i="1"/>
  <c r="M742" i="1"/>
  <c r="L742" i="1"/>
  <c r="M741" i="1"/>
  <c r="L741" i="1"/>
  <c r="M740" i="1"/>
  <c r="L740" i="1"/>
  <c r="M739" i="1"/>
  <c r="L739" i="1"/>
  <c r="M738" i="1"/>
  <c r="L738" i="1"/>
  <c r="J737" i="1"/>
  <c r="L737" i="1" s="1"/>
  <c r="J736" i="1"/>
  <c r="K736" i="1" s="1"/>
  <c r="M736" i="1" s="1"/>
  <c r="M735" i="1"/>
  <c r="L735" i="1"/>
  <c r="M734" i="1"/>
  <c r="L734" i="1"/>
  <c r="M733" i="1"/>
  <c r="L733" i="1"/>
  <c r="M732" i="1"/>
  <c r="L732" i="1"/>
  <c r="M731" i="1"/>
  <c r="L731" i="1"/>
  <c r="M730" i="1"/>
  <c r="L730" i="1"/>
  <c r="M729" i="1"/>
  <c r="L729" i="1"/>
  <c r="M728" i="1"/>
  <c r="L728" i="1"/>
  <c r="M727" i="1"/>
  <c r="L727" i="1"/>
  <c r="M726" i="1"/>
  <c r="L726" i="1"/>
  <c r="M725" i="1"/>
  <c r="L725" i="1"/>
  <c r="M724" i="1"/>
  <c r="L724" i="1"/>
  <c r="L723" i="1"/>
  <c r="K723" i="1"/>
  <c r="M723" i="1" s="1"/>
  <c r="L722" i="1"/>
  <c r="K722" i="1"/>
  <c r="M722" i="1" s="1"/>
  <c r="L721" i="1"/>
  <c r="K721" i="1"/>
  <c r="M721" i="1" s="1"/>
  <c r="J720" i="1"/>
  <c r="L720" i="1" s="1"/>
  <c r="L719" i="1"/>
  <c r="K719" i="1"/>
  <c r="M719" i="1" s="1"/>
  <c r="L718" i="1"/>
  <c r="K718" i="1"/>
  <c r="M718" i="1" s="1"/>
  <c r="L961" i="1" l="1"/>
  <c r="K965" i="1"/>
  <c r="M965" i="1" s="1"/>
  <c r="L931" i="1"/>
  <c r="L918" i="1"/>
  <c r="L866" i="1"/>
  <c r="J861" i="1"/>
  <c r="L861" i="1" s="1"/>
  <c r="K927" i="1"/>
  <c r="M927" i="1" s="1"/>
  <c r="L736" i="1"/>
  <c r="L878" i="1"/>
  <c r="L952" i="1"/>
  <c r="L863" i="1"/>
  <c r="L901" i="1"/>
  <c r="K910" i="1"/>
  <c r="M910" i="1" s="1"/>
  <c r="K750" i="1"/>
  <c r="M750" i="1" s="1"/>
  <c r="J862" i="1"/>
  <c r="L862" i="1" s="1"/>
  <c r="K922" i="1"/>
  <c r="M922" i="1" s="1"/>
  <c r="K885" i="1"/>
  <c r="M885" i="1" s="1"/>
  <c r="L917" i="1"/>
  <c r="K930" i="1"/>
  <c r="M930" i="1" s="1"/>
  <c r="K960" i="1"/>
  <c r="M960" i="1" s="1"/>
  <c r="K962" i="1"/>
  <c r="M962" i="1" s="1"/>
  <c r="L964" i="1"/>
  <c r="K975" i="1"/>
  <c r="M975" i="1" s="1"/>
  <c r="K873" i="1"/>
  <c r="M873" i="1" s="1"/>
  <c r="K720" i="1"/>
  <c r="M720" i="1" s="1"/>
  <c r="K909" i="1"/>
  <c r="M909" i="1" s="1"/>
  <c r="K737" i="1"/>
  <c r="M737" i="1" s="1"/>
  <c r="K877" i="1"/>
  <c r="M877" i="1" s="1"/>
  <c r="K883" i="1"/>
  <c r="M883" i="1" s="1"/>
  <c r="K926" i="1"/>
  <c r="M926" i="1" s="1"/>
  <c r="K928" i="1"/>
  <c r="M928" i="1" s="1"/>
  <c r="K919" i="1"/>
  <c r="M919" i="1" s="1"/>
  <c r="K934" i="1"/>
  <c r="M934" i="1" s="1"/>
  <c r="M716" i="1" l="1"/>
  <c r="L716" i="1"/>
  <c r="M715" i="1"/>
  <c r="M714" i="1"/>
  <c r="L714" i="1"/>
  <c r="M713" i="1"/>
  <c r="L713" i="1"/>
  <c r="M712" i="1"/>
  <c r="L712" i="1"/>
  <c r="M711" i="1"/>
  <c r="L711" i="1"/>
  <c r="M710" i="1"/>
  <c r="M709" i="1"/>
  <c r="M708" i="1"/>
  <c r="L708" i="1"/>
  <c r="M707" i="1"/>
  <c r="L707" i="1"/>
  <c r="M706" i="1"/>
  <c r="L706" i="1"/>
  <c r="M705" i="1"/>
  <c r="L705" i="1"/>
  <c r="M704" i="1"/>
  <c r="L704" i="1"/>
  <c r="M703" i="1"/>
  <c r="L703" i="1"/>
  <c r="M702" i="1"/>
  <c r="L702" i="1"/>
  <c r="M701" i="1"/>
  <c r="L701" i="1"/>
  <c r="M700" i="1"/>
  <c r="L700" i="1"/>
  <c r="M699" i="1"/>
  <c r="L699" i="1"/>
  <c r="M698" i="1"/>
  <c r="L698" i="1"/>
  <c r="M697" i="1"/>
  <c r="L697" i="1"/>
  <c r="M696" i="1"/>
  <c r="L696" i="1"/>
  <c r="M695" i="1"/>
  <c r="L695" i="1"/>
  <c r="M694" i="1"/>
  <c r="L694" i="1"/>
  <c r="M693" i="1"/>
  <c r="L693" i="1"/>
  <c r="M692" i="1"/>
  <c r="L692" i="1"/>
  <c r="M691" i="1"/>
  <c r="L691" i="1"/>
  <c r="M690" i="1"/>
  <c r="L690" i="1"/>
  <c r="M689" i="1"/>
  <c r="L689" i="1"/>
  <c r="M688" i="1"/>
  <c r="M687" i="1"/>
  <c r="L687" i="1"/>
  <c r="M686" i="1"/>
  <c r="L686" i="1"/>
  <c r="M685" i="1"/>
  <c r="L685" i="1"/>
  <c r="M684" i="1"/>
  <c r="L684" i="1"/>
  <c r="M683" i="1"/>
  <c r="L683" i="1"/>
  <c r="M682" i="1"/>
  <c r="L682" i="1"/>
  <c r="M681" i="1"/>
  <c r="L681" i="1"/>
  <c r="M680" i="1"/>
  <c r="L680" i="1"/>
  <c r="M679" i="1"/>
  <c r="L679" i="1"/>
  <c r="M678" i="1"/>
  <c r="L678" i="1"/>
  <c r="M677" i="1"/>
  <c r="L677" i="1"/>
  <c r="M676" i="1"/>
  <c r="L676" i="1"/>
  <c r="M675" i="1"/>
  <c r="L675" i="1"/>
  <c r="M674" i="1"/>
  <c r="L674" i="1"/>
  <c r="M673" i="1"/>
  <c r="L673" i="1"/>
  <c r="M672" i="1"/>
  <c r="L672" i="1"/>
  <c r="M671" i="1"/>
  <c r="L671" i="1"/>
  <c r="M670" i="1"/>
  <c r="L670" i="1"/>
  <c r="M669" i="1"/>
  <c r="L669" i="1"/>
  <c r="M668" i="1"/>
  <c r="L668" i="1"/>
  <c r="M667" i="1"/>
  <c r="L667" i="1"/>
  <c r="M666" i="1"/>
  <c r="L666" i="1"/>
  <c r="M665" i="1"/>
  <c r="L665" i="1"/>
  <c r="M664" i="1"/>
  <c r="L664" i="1"/>
  <c r="M663" i="1"/>
  <c r="L663" i="1"/>
  <c r="M662" i="1"/>
  <c r="L662" i="1"/>
  <c r="M661" i="1"/>
  <c r="L661" i="1"/>
  <c r="M660" i="1"/>
  <c r="L660" i="1"/>
  <c r="M659" i="1"/>
  <c r="L659" i="1"/>
  <c r="M658" i="1"/>
  <c r="L658" i="1"/>
  <c r="M657" i="1"/>
  <c r="L657" i="1"/>
  <c r="M656" i="1"/>
  <c r="L656" i="1"/>
  <c r="M655" i="1"/>
  <c r="L655" i="1"/>
  <c r="M654" i="1"/>
  <c r="L654" i="1"/>
  <c r="M653" i="1"/>
  <c r="L653" i="1"/>
  <c r="M652" i="1"/>
  <c r="L652" i="1"/>
  <c r="M651" i="1"/>
  <c r="L651" i="1"/>
  <c r="M650" i="1"/>
  <c r="L650" i="1"/>
  <c r="M649" i="1"/>
  <c r="L649" i="1"/>
  <c r="M648" i="1"/>
  <c r="L648" i="1"/>
  <c r="M647" i="1"/>
  <c r="L647" i="1"/>
  <c r="M646" i="1"/>
  <c r="L646" i="1"/>
  <c r="M645" i="1"/>
  <c r="L645" i="1"/>
  <c r="M644" i="1"/>
  <c r="L644" i="1"/>
  <c r="M643" i="1"/>
  <c r="L643" i="1"/>
  <c r="M642" i="1"/>
  <c r="L642" i="1"/>
  <c r="M641" i="1"/>
  <c r="L641" i="1"/>
  <c r="M640" i="1"/>
  <c r="L640" i="1"/>
  <c r="M639" i="1"/>
  <c r="L639" i="1"/>
  <c r="M638" i="1"/>
  <c r="L638" i="1"/>
  <c r="M637" i="1"/>
  <c r="L637" i="1"/>
  <c r="M636" i="1"/>
  <c r="L636" i="1"/>
  <c r="M635" i="1"/>
  <c r="L635" i="1"/>
  <c r="M634" i="1"/>
  <c r="L634" i="1"/>
  <c r="M633" i="1"/>
  <c r="L633" i="1"/>
  <c r="M632" i="1"/>
  <c r="L632" i="1"/>
  <c r="M631" i="1"/>
  <c r="L631" i="1"/>
  <c r="M630" i="1"/>
  <c r="L630" i="1"/>
  <c r="M629" i="1"/>
  <c r="L629" i="1"/>
  <c r="M628" i="1"/>
  <c r="L628" i="1"/>
  <c r="M627" i="1"/>
  <c r="L627" i="1"/>
  <c r="M626" i="1"/>
  <c r="L626" i="1"/>
  <c r="M625" i="1"/>
  <c r="L625" i="1"/>
  <c r="M624" i="1"/>
  <c r="L624" i="1"/>
  <c r="M623" i="1"/>
  <c r="L623" i="1"/>
  <c r="M622" i="1"/>
  <c r="L622" i="1"/>
  <c r="M621" i="1"/>
  <c r="L621" i="1"/>
  <c r="M620" i="1"/>
  <c r="L620" i="1"/>
  <c r="M619" i="1"/>
  <c r="L619" i="1"/>
  <c r="M618" i="1"/>
  <c r="L618" i="1"/>
  <c r="M617" i="1"/>
  <c r="L617" i="1"/>
  <c r="M616" i="1"/>
  <c r="L616" i="1"/>
  <c r="M615" i="1"/>
  <c r="L615" i="1"/>
  <c r="M614" i="1"/>
  <c r="L614" i="1"/>
  <c r="M613" i="1"/>
  <c r="L613" i="1"/>
  <c r="M612" i="1"/>
  <c r="L612" i="1"/>
  <c r="M611" i="1"/>
  <c r="L611" i="1"/>
  <c r="M610" i="1"/>
  <c r="L610" i="1"/>
  <c r="M609" i="1"/>
  <c r="L609" i="1"/>
  <c r="M608" i="1"/>
  <c r="L608" i="1"/>
  <c r="M607" i="1"/>
  <c r="L607" i="1"/>
  <c r="M606" i="1"/>
  <c r="L606" i="1"/>
  <c r="J605" i="1"/>
  <c r="G605" i="1"/>
  <c r="M605" i="1" s="1"/>
  <c r="F605" i="1"/>
  <c r="J604" i="1"/>
  <c r="G604" i="1"/>
  <c r="M604" i="1" s="1"/>
  <c r="F604" i="1"/>
  <c r="M603" i="1"/>
  <c r="L603" i="1"/>
  <c r="M602" i="1"/>
  <c r="L602" i="1"/>
  <c r="M601" i="1"/>
  <c r="L601" i="1"/>
  <c r="M600" i="1"/>
  <c r="L600" i="1"/>
  <c r="M599" i="1"/>
  <c r="L599" i="1"/>
  <c r="M598" i="1"/>
  <c r="L598" i="1"/>
  <c r="M597" i="1"/>
  <c r="L597" i="1"/>
  <c r="M596" i="1"/>
  <c r="L596" i="1"/>
  <c r="M595" i="1"/>
  <c r="L595" i="1"/>
  <c r="M594" i="1"/>
  <c r="L594" i="1"/>
  <c r="M593" i="1"/>
  <c r="L593" i="1"/>
  <c r="M592" i="1"/>
  <c r="L592" i="1"/>
  <c r="M591" i="1"/>
  <c r="L591" i="1"/>
  <c r="M590" i="1"/>
  <c r="L590" i="1"/>
  <c r="M589" i="1"/>
  <c r="L589" i="1"/>
  <c r="M588" i="1"/>
  <c r="L588" i="1"/>
  <c r="M587" i="1"/>
  <c r="L587" i="1"/>
  <c r="M586" i="1"/>
  <c r="L586" i="1"/>
  <c r="M585" i="1"/>
  <c r="L585" i="1"/>
  <c r="M584" i="1"/>
  <c r="L584" i="1"/>
  <c r="M583" i="1"/>
  <c r="L583" i="1"/>
  <c r="M582" i="1"/>
  <c r="L582" i="1"/>
  <c r="M581" i="1"/>
  <c r="L581" i="1"/>
  <c r="M580" i="1"/>
  <c r="L580" i="1"/>
  <c r="M579" i="1"/>
  <c r="L579" i="1"/>
  <c r="M578" i="1"/>
  <c r="L578" i="1"/>
  <c r="M577" i="1"/>
  <c r="L577" i="1"/>
  <c r="M576" i="1"/>
  <c r="L576" i="1"/>
  <c r="M575" i="1"/>
  <c r="L575" i="1"/>
  <c r="M574" i="1"/>
  <c r="L574" i="1"/>
  <c r="M573" i="1"/>
  <c r="L573" i="1"/>
  <c r="M572" i="1"/>
  <c r="L572" i="1"/>
  <c r="M571" i="1"/>
  <c r="L571" i="1"/>
  <c r="M570" i="1"/>
  <c r="L570" i="1"/>
  <c r="M569" i="1"/>
  <c r="L569" i="1"/>
  <c r="M568" i="1"/>
  <c r="L568" i="1"/>
  <c r="M567" i="1"/>
  <c r="L567" i="1"/>
  <c r="M566" i="1"/>
  <c r="L566" i="1"/>
  <c r="M565" i="1"/>
  <c r="L565" i="1"/>
  <c r="M564" i="1"/>
  <c r="L564" i="1"/>
  <c r="M563" i="1"/>
  <c r="L563" i="1"/>
  <c r="M562" i="1"/>
  <c r="L562" i="1"/>
  <c r="M561" i="1"/>
  <c r="L561" i="1"/>
  <c r="M560" i="1"/>
  <c r="L560" i="1"/>
  <c r="M559" i="1"/>
  <c r="L559" i="1"/>
  <c r="M558" i="1"/>
  <c r="L558" i="1"/>
  <c r="M557" i="1"/>
  <c r="L557" i="1"/>
  <c r="M556" i="1"/>
  <c r="L556" i="1"/>
  <c r="M555" i="1"/>
  <c r="L555" i="1"/>
  <c r="M554" i="1"/>
  <c r="L554" i="1"/>
  <c r="M553" i="1"/>
  <c r="L553" i="1"/>
  <c r="M552" i="1"/>
  <c r="L552" i="1"/>
  <c r="M551" i="1"/>
  <c r="L551" i="1"/>
  <c r="M550" i="1"/>
  <c r="L550" i="1"/>
  <c r="M549" i="1"/>
  <c r="L549" i="1"/>
  <c r="M548" i="1"/>
  <c r="L548" i="1"/>
  <c r="M547" i="1"/>
  <c r="L547" i="1"/>
  <c r="M546" i="1"/>
  <c r="L546" i="1"/>
  <c r="M545" i="1"/>
  <c r="L545" i="1"/>
  <c r="M544" i="1"/>
  <c r="L544" i="1"/>
  <c r="M543" i="1"/>
  <c r="L543" i="1"/>
  <c r="M542" i="1"/>
  <c r="L542" i="1"/>
  <c r="M541" i="1"/>
  <c r="L541" i="1"/>
  <c r="M540" i="1"/>
  <c r="L540" i="1"/>
  <c r="M539" i="1"/>
  <c r="L539" i="1"/>
  <c r="M538" i="1"/>
  <c r="L538" i="1"/>
  <c r="M537" i="1"/>
  <c r="L537" i="1"/>
  <c r="M536" i="1"/>
  <c r="L536" i="1"/>
  <c r="M535" i="1"/>
  <c r="L535" i="1"/>
  <c r="M534" i="1"/>
  <c r="L534" i="1"/>
  <c r="M533" i="1"/>
  <c r="L533" i="1"/>
  <c r="M532" i="1"/>
  <c r="L532" i="1"/>
  <c r="M531" i="1"/>
  <c r="L531" i="1"/>
  <c r="M530" i="1"/>
  <c r="L530" i="1"/>
  <c r="M529" i="1"/>
  <c r="L529" i="1"/>
  <c r="M528" i="1"/>
  <c r="L528" i="1"/>
  <c r="L527" i="1"/>
  <c r="M526" i="1"/>
  <c r="L526" i="1"/>
  <c r="M525" i="1"/>
  <c r="L525" i="1"/>
  <c r="M524" i="1"/>
  <c r="L524" i="1"/>
  <c r="M523" i="1"/>
  <c r="L523" i="1"/>
  <c r="M522" i="1"/>
  <c r="L522" i="1"/>
  <c r="M521" i="1"/>
  <c r="L521" i="1"/>
  <c r="L520" i="1"/>
  <c r="M519" i="1"/>
  <c r="L519" i="1"/>
  <c r="M518" i="1"/>
  <c r="L518" i="1"/>
  <c r="M517" i="1"/>
  <c r="L517" i="1"/>
  <c r="M516" i="1"/>
  <c r="L516" i="1"/>
  <c r="M515" i="1"/>
  <c r="L515" i="1"/>
  <c r="M514" i="1"/>
  <c r="L514" i="1"/>
  <c r="M513" i="1"/>
  <c r="L513" i="1"/>
  <c r="M512" i="1"/>
  <c r="L512" i="1"/>
  <c r="M511" i="1"/>
  <c r="L511" i="1"/>
  <c r="M510" i="1"/>
  <c r="L510" i="1"/>
  <c r="M509" i="1"/>
  <c r="L509" i="1"/>
  <c r="M508" i="1"/>
  <c r="L508" i="1"/>
  <c r="M507" i="1"/>
  <c r="L507" i="1"/>
  <c r="M506" i="1"/>
  <c r="L506" i="1"/>
  <c r="M505" i="1"/>
  <c r="L505" i="1"/>
  <c r="M504" i="1"/>
  <c r="L504" i="1"/>
  <c r="M503" i="1"/>
  <c r="L503" i="1"/>
  <c r="M502" i="1"/>
  <c r="L502" i="1"/>
  <c r="M501" i="1"/>
  <c r="L501" i="1"/>
  <c r="M500" i="1"/>
  <c r="L500" i="1"/>
  <c r="M499" i="1"/>
  <c r="L499" i="1"/>
  <c r="M498" i="1"/>
  <c r="L498" i="1"/>
  <c r="M497" i="1"/>
  <c r="L497" i="1"/>
  <c r="M496" i="1"/>
  <c r="L496" i="1"/>
  <c r="M495" i="1"/>
  <c r="L495" i="1"/>
  <c r="M494" i="1"/>
  <c r="L494" i="1"/>
  <c r="M493" i="1"/>
  <c r="M492" i="1"/>
  <c r="L492" i="1"/>
  <c r="M491" i="1"/>
  <c r="L491" i="1"/>
  <c r="M490" i="1"/>
  <c r="L490" i="1"/>
  <c r="M489" i="1"/>
  <c r="L489" i="1"/>
  <c r="M488" i="1"/>
  <c r="L488" i="1"/>
  <c r="M487" i="1"/>
  <c r="L487" i="1"/>
  <c r="M486" i="1"/>
  <c r="L486" i="1"/>
  <c r="M485" i="1"/>
  <c r="L485" i="1"/>
  <c r="M484" i="1"/>
  <c r="L484" i="1"/>
  <c r="M483" i="1"/>
  <c r="L483" i="1"/>
  <c r="M482" i="1"/>
  <c r="L482" i="1"/>
  <c r="M481" i="1"/>
  <c r="L481" i="1"/>
  <c r="M480" i="1"/>
  <c r="L480" i="1"/>
  <c r="M479" i="1"/>
  <c r="L479" i="1"/>
  <c r="M478" i="1"/>
  <c r="L478" i="1"/>
  <c r="M477" i="1"/>
  <c r="L477" i="1"/>
  <c r="M476" i="1"/>
  <c r="L476" i="1"/>
  <c r="M475" i="1"/>
  <c r="L475" i="1"/>
  <c r="M471" i="1"/>
  <c r="L471" i="1"/>
  <c r="M470" i="1"/>
  <c r="L470" i="1"/>
  <c r="M469" i="1"/>
  <c r="L469" i="1"/>
  <c r="L468" i="1"/>
  <c r="K468" i="1"/>
  <c r="M468" i="1" s="1"/>
  <c r="M467" i="1"/>
  <c r="L467" i="1"/>
  <c r="L466" i="1"/>
  <c r="K466" i="1"/>
  <c r="M466" i="1" s="1"/>
  <c r="L465" i="1"/>
  <c r="K465" i="1"/>
  <c r="M465" i="1" s="1"/>
  <c r="L464" i="1"/>
  <c r="K464" i="1"/>
  <c r="M464" i="1" s="1"/>
  <c r="L463" i="1"/>
  <c r="K463" i="1"/>
  <c r="M463" i="1" s="1"/>
  <c r="L462" i="1"/>
  <c r="K462" i="1"/>
  <c r="M462" i="1" s="1"/>
  <c r="M461" i="1"/>
  <c r="L461" i="1"/>
  <c r="L605" i="1" l="1"/>
  <c r="L604" i="1"/>
  <c r="L459" i="1"/>
  <c r="K459" i="1"/>
  <c r="M459" i="1" s="1"/>
  <c r="L458" i="1"/>
  <c r="K458" i="1"/>
  <c r="M458" i="1" s="1"/>
  <c r="L457" i="1"/>
  <c r="K457" i="1"/>
  <c r="M457" i="1" s="1"/>
  <c r="L456" i="1"/>
  <c r="K456" i="1"/>
  <c r="M456" i="1" s="1"/>
  <c r="L455" i="1"/>
  <c r="K455" i="1"/>
  <c r="M455" i="1" s="1"/>
  <c r="L454" i="1"/>
  <c r="K454" i="1"/>
  <c r="M454" i="1" s="1"/>
  <c r="L453" i="1"/>
  <c r="K453" i="1"/>
  <c r="M453" i="1" s="1"/>
  <c r="J452" i="1"/>
  <c r="L452" i="1" s="1"/>
  <c r="J451" i="1"/>
  <c r="L451" i="1" s="1"/>
  <c r="L450" i="1"/>
  <c r="K450" i="1"/>
  <c r="M450" i="1" s="1"/>
  <c r="L449" i="1"/>
  <c r="K449" i="1"/>
  <c r="M449" i="1" s="1"/>
  <c r="M448" i="1"/>
  <c r="L448" i="1"/>
  <c r="M447" i="1"/>
  <c r="L447" i="1"/>
  <c r="M446" i="1"/>
  <c r="L446" i="1"/>
  <c r="M445" i="1"/>
  <c r="L445" i="1"/>
  <c r="M444" i="1"/>
  <c r="L444" i="1"/>
  <c r="M443" i="1"/>
  <c r="L443" i="1"/>
  <c r="K442" i="1"/>
  <c r="M442" i="1" s="1"/>
  <c r="J442" i="1"/>
  <c r="L442" i="1" s="1"/>
  <c r="M441" i="1"/>
  <c r="L441" i="1"/>
  <c r="M440" i="1"/>
  <c r="L440" i="1"/>
  <c r="M439" i="1"/>
  <c r="L439" i="1"/>
  <c r="M438" i="1"/>
  <c r="L438" i="1"/>
  <c r="L437" i="1"/>
  <c r="K437" i="1"/>
  <c r="M437" i="1" s="1"/>
  <c r="M436" i="1"/>
  <c r="L436" i="1"/>
  <c r="M435" i="1"/>
  <c r="L435" i="1"/>
  <c r="M434" i="1"/>
  <c r="L434" i="1"/>
  <c r="M433" i="1"/>
  <c r="L433" i="1"/>
  <c r="M432" i="1"/>
  <c r="L432" i="1"/>
  <c r="M431" i="1"/>
  <c r="L431" i="1"/>
  <c r="M430" i="1"/>
  <c r="L430" i="1"/>
  <c r="M429" i="1"/>
  <c r="L429" i="1"/>
  <c r="M428" i="1"/>
  <c r="L428" i="1"/>
  <c r="J427" i="1"/>
  <c r="L427" i="1" s="1"/>
  <c r="J426" i="1"/>
  <c r="E426" i="1"/>
  <c r="D426" i="1"/>
  <c r="J425" i="1"/>
  <c r="L425" i="1" s="1"/>
  <c r="D424" i="1"/>
  <c r="E424" i="1" s="1"/>
  <c r="J423" i="1"/>
  <c r="L423" i="1" s="1"/>
  <c r="L422" i="1"/>
  <c r="K422" i="1"/>
  <c r="M422" i="1" s="1"/>
  <c r="M421" i="1"/>
  <c r="L421" i="1"/>
  <c r="M420" i="1"/>
  <c r="L420" i="1"/>
  <c r="J419" i="1"/>
  <c r="L419" i="1" s="1"/>
  <c r="M418" i="1"/>
  <c r="L418" i="1"/>
  <c r="L417" i="1"/>
  <c r="K417" i="1"/>
  <c r="M417" i="1" s="1"/>
  <c r="K416" i="1"/>
  <c r="M416" i="1" s="1"/>
  <c r="J416" i="1"/>
  <c r="L416" i="1" s="1"/>
  <c r="M415" i="1"/>
  <c r="L415" i="1"/>
  <c r="L414" i="1"/>
  <c r="K414" i="1"/>
  <c r="M414" i="1" s="1"/>
  <c r="M413" i="1"/>
  <c r="L413" i="1"/>
  <c r="K412" i="1"/>
  <c r="M412" i="1" s="1"/>
  <c r="J412" i="1"/>
  <c r="L412" i="1" s="1"/>
  <c r="J411" i="1"/>
  <c r="K411" i="1" s="1"/>
  <c r="M411" i="1" s="1"/>
  <c r="K410" i="1"/>
  <c r="M410" i="1" s="1"/>
  <c r="J410" i="1"/>
  <c r="L410" i="1" s="1"/>
  <c r="M409" i="1"/>
  <c r="L409" i="1"/>
  <c r="L408" i="1"/>
  <c r="K408" i="1"/>
  <c r="M408" i="1" s="1"/>
  <c r="L407" i="1"/>
  <c r="K407" i="1"/>
  <c r="M407" i="1" s="1"/>
  <c r="L406" i="1"/>
  <c r="K406" i="1"/>
  <c r="M406" i="1" s="1"/>
  <c r="M405" i="1"/>
  <c r="L405" i="1"/>
  <c r="M404" i="1"/>
  <c r="L404" i="1"/>
  <c r="L403" i="1"/>
  <c r="K403" i="1"/>
  <c r="M403" i="1" s="1"/>
  <c r="M402" i="1"/>
  <c r="L402" i="1"/>
  <c r="L401" i="1"/>
  <c r="K401" i="1"/>
  <c r="M401" i="1" s="1"/>
  <c r="J400" i="1"/>
  <c r="L400" i="1" s="1"/>
  <c r="M399" i="1"/>
  <c r="L399" i="1"/>
  <c r="J398" i="1"/>
  <c r="L398" i="1" s="1"/>
  <c r="J397" i="1"/>
  <c r="K397" i="1" s="1"/>
  <c r="M397" i="1" s="1"/>
  <c r="M396" i="1"/>
  <c r="L396" i="1"/>
  <c r="J395" i="1"/>
  <c r="L395" i="1" s="1"/>
  <c r="M394" i="1"/>
  <c r="L394" i="1"/>
  <c r="M393" i="1"/>
  <c r="L393" i="1"/>
  <c r="M392" i="1"/>
  <c r="L392" i="1"/>
  <c r="L391" i="1"/>
  <c r="K391" i="1"/>
  <c r="M391" i="1" s="1"/>
  <c r="M390" i="1"/>
  <c r="L390" i="1"/>
  <c r="L389" i="1"/>
  <c r="K389" i="1"/>
  <c r="M389" i="1" s="1"/>
  <c r="J388" i="1"/>
  <c r="K388" i="1" s="1"/>
  <c r="M388" i="1" s="1"/>
  <c r="L387" i="1"/>
  <c r="K387" i="1"/>
  <c r="M387" i="1" s="1"/>
  <c r="J386" i="1"/>
  <c r="K386" i="1" s="1"/>
  <c r="M386" i="1" s="1"/>
  <c r="J385" i="1"/>
  <c r="L385" i="1" s="1"/>
  <c r="L384" i="1"/>
  <c r="K384" i="1"/>
  <c r="M384" i="1" s="1"/>
  <c r="M383" i="1"/>
  <c r="L383" i="1"/>
  <c r="M382" i="1"/>
  <c r="L382" i="1"/>
  <c r="M381" i="1"/>
  <c r="L381" i="1"/>
  <c r="J380" i="1"/>
  <c r="K380" i="1" s="1"/>
  <c r="M380" i="1" s="1"/>
  <c r="M379" i="1"/>
  <c r="L379" i="1"/>
  <c r="M378" i="1"/>
  <c r="L378" i="1"/>
  <c r="L377" i="1"/>
  <c r="K377" i="1"/>
  <c r="M377" i="1" s="1"/>
  <c r="J376" i="1"/>
  <c r="L376" i="1" s="1"/>
  <c r="M375" i="1"/>
  <c r="L375" i="1"/>
  <c r="M374" i="1"/>
  <c r="L374" i="1"/>
  <c r="M373" i="1"/>
  <c r="L373" i="1"/>
  <c r="M372" i="1"/>
  <c r="L372" i="1"/>
  <c r="J371" i="1"/>
  <c r="L371" i="1" s="1"/>
  <c r="M370" i="1"/>
  <c r="L370" i="1"/>
  <c r="M369" i="1"/>
  <c r="L369" i="1"/>
  <c r="L368" i="1"/>
  <c r="K368" i="1"/>
  <c r="M368" i="1" s="1"/>
  <c r="M367" i="1"/>
  <c r="L367" i="1"/>
  <c r="L366" i="1"/>
  <c r="K366" i="1"/>
  <c r="M366" i="1" s="1"/>
  <c r="K365" i="1"/>
  <c r="J365" i="1" s="1"/>
  <c r="G365" i="1"/>
  <c r="F365" i="1"/>
  <c r="K364" i="1"/>
  <c r="J364" i="1" s="1"/>
  <c r="G364" i="1"/>
  <c r="F364" i="1"/>
  <c r="M296" i="1"/>
  <c r="L296" i="1"/>
  <c r="M295" i="1"/>
  <c r="L295" i="1"/>
  <c r="M294" i="1"/>
  <c r="L294" i="1"/>
  <c r="M293" i="1"/>
  <c r="L293" i="1"/>
  <c r="J292" i="1"/>
  <c r="L292" i="1" s="1"/>
  <c r="M291" i="1"/>
  <c r="L291" i="1"/>
  <c r="J290" i="1"/>
  <c r="L290" i="1" s="1"/>
  <c r="J289" i="1"/>
  <c r="K289" i="1" s="1"/>
  <c r="M289" i="1" s="1"/>
  <c r="J288" i="1"/>
  <c r="L288" i="1" s="1"/>
  <c r="J287" i="1"/>
  <c r="L287" i="1" s="1"/>
  <c r="J286" i="1"/>
  <c r="L286" i="1" s="1"/>
  <c r="J285" i="1"/>
  <c r="K285" i="1" s="1"/>
  <c r="M285" i="1" s="1"/>
  <c r="M284" i="1"/>
  <c r="M283" i="1"/>
  <c r="L283" i="1"/>
  <c r="M282" i="1"/>
  <c r="L282" i="1"/>
  <c r="M281" i="1"/>
  <c r="L281" i="1"/>
  <c r="M280" i="1"/>
  <c r="L280" i="1"/>
  <c r="K279" i="1"/>
  <c r="M279" i="1" s="1"/>
  <c r="J279" i="1"/>
  <c r="L279" i="1" s="1"/>
  <c r="L278" i="1"/>
  <c r="K278" i="1"/>
  <c r="M278" i="1" s="1"/>
  <c r="L277" i="1"/>
  <c r="K277" i="1"/>
  <c r="M277" i="1" s="1"/>
  <c r="L276" i="1"/>
  <c r="K276" i="1"/>
  <c r="M276" i="1" s="1"/>
  <c r="M275" i="1"/>
  <c r="L275" i="1"/>
  <c r="M274" i="1"/>
  <c r="L274" i="1"/>
  <c r="M273" i="1"/>
  <c r="L273" i="1"/>
  <c r="M272" i="1"/>
  <c r="L272" i="1"/>
  <c r="M271" i="1"/>
  <c r="L271" i="1"/>
  <c r="M270" i="1"/>
  <c r="L270" i="1"/>
  <c r="L269" i="1"/>
  <c r="K269" i="1"/>
  <c r="M269" i="1" s="1"/>
  <c r="L268" i="1"/>
  <c r="K268" i="1"/>
  <c r="M268" i="1" s="1"/>
  <c r="L267" i="1"/>
  <c r="K267" i="1"/>
  <c r="M267" i="1" s="1"/>
  <c r="M266" i="1"/>
  <c r="L266" i="1"/>
  <c r="L265" i="1"/>
  <c r="K265" i="1"/>
  <c r="M265" i="1" s="1"/>
  <c r="L264" i="1"/>
  <c r="K264" i="1"/>
  <c r="M264" i="1" s="1"/>
  <c r="L263" i="1"/>
  <c r="K263" i="1"/>
  <c r="M263" i="1" s="1"/>
  <c r="L262" i="1"/>
  <c r="K262" i="1"/>
  <c r="M262" i="1" s="1"/>
  <c r="M261" i="1"/>
  <c r="J261" i="1"/>
  <c r="L261" i="1" s="1"/>
  <c r="J260" i="1"/>
  <c r="K260" i="1" s="1"/>
  <c r="M260" i="1" s="1"/>
  <c r="L259" i="1"/>
  <c r="K259" i="1"/>
  <c r="M259" i="1" s="1"/>
  <c r="L258" i="1"/>
  <c r="K258" i="1"/>
  <c r="M258" i="1" s="1"/>
  <c r="J257" i="1"/>
  <c r="L257" i="1" s="1"/>
  <c r="L256" i="1"/>
  <c r="K256" i="1"/>
  <c r="M256" i="1" s="1"/>
  <c r="M255" i="1"/>
  <c r="L255" i="1"/>
  <c r="L254" i="1"/>
  <c r="K254" i="1"/>
  <c r="M254" i="1" s="1"/>
  <c r="L253" i="1"/>
  <c r="K253" i="1"/>
  <c r="M253" i="1" s="1"/>
  <c r="M252" i="1"/>
  <c r="L252" i="1"/>
  <c r="M251" i="1"/>
  <c r="L251" i="1"/>
  <c r="M250" i="1"/>
  <c r="L250" i="1"/>
  <c r="L249" i="1"/>
  <c r="K249" i="1"/>
  <c r="M249" i="1" s="1"/>
  <c r="J248" i="1"/>
  <c r="L248" i="1" s="1"/>
  <c r="L247" i="1"/>
  <c r="K247" i="1"/>
  <c r="M247" i="1" s="1"/>
  <c r="L246" i="1"/>
  <c r="K246" i="1"/>
  <c r="M246" i="1" s="1"/>
  <c r="L245" i="1"/>
  <c r="K245" i="1"/>
  <c r="M245" i="1" s="1"/>
  <c r="L244" i="1"/>
  <c r="K244" i="1"/>
  <c r="M244" i="1" s="1"/>
  <c r="J243" i="1"/>
  <c r="K243" i="1" s="1"/>
  <c r="M243" i="1" s="1"/>
  <c r="J242" i="1"/>
  <c r="L242" i="1" s="1"/>
  <c r="M241" i="1"/>
  <c r="L241" i="1"/>
  <c r="L240" i="1"/>
  <c r="K240" i="1"/>
  <c r="M240" i="1" s="1"/>
  <c r="L239" i="1"/>
  <c r="K239" i="1"/>
  <c r="M239" i="1" s="1"/>
  <c r="L238" i="1"/>
  <c r="K238" i="1"/>
  <c r="M238" i="1" s="1"/>
  <c r="J237" i="1"/>
  <c r="L237" i="1" s="1"/>
  <c r="M236" i="1"/>
  <c r="L236" i="1"/>
  <c r="J235" i="1"/>
  <c r="L235" i="1" s="1"/>
  <c r="J234" i="1"/>
  <c r="L234" i="1" s="1"/>
  <c r="M233" i="1"/>
  <c r="L233" i="1"/>
  <c r="J232" i="1"/>
  <c r="L232" i="1" s="1"/>
  <c r="E232" i="1"/>
  <c r="M231" i="1"/>
  <c r="L231" i="1"/>
  <c r="M230" i="1"/>
  <c r="L230" i="1"/>
  <c r="J229" i="1"/>
  <c r="L229" i="1" s="1"/>
  <c r="L228" i="1"/>
  <c r="K228" i="1"/>
  <c r="M228" i="1" s="1"/>
  <c r="M227" i="1"/>
  <c r="L227" i="1"/>
  <c r="L226" i="1"/>
  <c r="K226" i="1"/>
  <c r="M226" i="1" s="1"/>
  <c r="J225" i="1"/>
  <c r="L225" i="1" s="1"/>
  <c r="L224" i="1"/>
  <c r="K224" i="1"/>
  <c r="M224" i="1" s="1"/>
  <c r="J223" i="1"/>
  <c r="L223" i="1" s="1"/>
  <c r="L222" i="1"/>
  <c r="K222" i="1"/>
  <c r="M222" i="1" s="1"/>
  <c r="J221" i="1"/>
  <c r="L221" i="1" s="1"/>
  <c r="M220" i="1"/>
  <c r="L220" i="1"/>
  <c r="L219" i="1"/>
  <c r="K219" i="1"/>
  <c r="M219" i="1" s="1"/>
  <c r="M218" i="1"/>
  <c r="L218" i="1"/>
  <c r="J217" i="1"/>
  <c r="L217" i="1" s="1"/>
  <c r="M216" i="1"/>
  <c r="L216" i="1"/>
  <c r="L215" i="1"/>
  <c r="K215" i="1"/>
  <c r="M215" i="1" s="1"/>
  <c r="L214" i="1"/>
  <c r="K214" i="1"/>
  <c r="M214" i="1" s="1"/>
  <c r="L213" i="1"/>
  <c r="K213" i="1"/>
  <c r="M213" i="1" s="1"/>
  <c r="M212" i="1"/>
  <c r="L212" i="1"/>
  <c r="M211" i="1"/>
  <c r="L211" i="1"/>
  <c r="M210" i="1"/>
  <c r="L210" i="1"/>
  <c r="L209" i="1"/>
  <c r="K209" i="1"/>
  <c r="M209" i="1" s="1"/>
  <c r="L208" i="1"/>
  <c r="K208" i="1"/>
  <c r="M208" i="1" s="1"/>
  <c r="M207" i="1"/>
  <c r="L207" i="1"/>
  <c r="L206" i="1"/>
  <c r="K206" i="1"/>
  <c r="M206" i="1" s="1"/>
  <c r="L205" i="1"/>
  <c r="K205" i="1"/>
  <c r="M205" i="1" s="1"/>
  <c r="M204" i="1"/>
  <c r="L204" i="1"/>
  <c r="L203" i="1"/>
  <c r="K203" i="1"/>
  <c r="M203" i="1" s="1"/>
  <c r="M200" i="1"/>
  <c r="L200" i="1"/>
  <c r="M199" i="1"/>
  <c r="L199" i="1"/>
  <c r="M198" i="1"/>
  <c r="L198" i="1"/>
  <c r="M197" i="1"/>
  <c r="L197" i="1"/>
  <c r="M196" i="1"/>
  <c r="L196" i="1"/>
  <c r="K195" i="1"/>
  <c r="M195" i="1" s="1"/>
  <c r="J195" i="1"/>
  <c r="L195" i="1" s="1"/>
  <c r="M194" i="1"/>
  <c r="L194" i="1"/>
  <c r="M193" i="1"/>
  <c r="L193" i="1"/>
  <c r="M192" i="1"/>
  <c r="L192" i="1"/>
  <c r="M191" i="1"/>
  <c r="L191" i="1"/>
  <c r="M190" i="1"/>
  <c r="L190" i="1"/>
  <c r="M189" i="1"/>
  <c r="L189" i="1"/>
  <c r="M188" i="1"/>
  <c r="L188" i="1"/>
  <c r="M187" i="1"/>
  <c r="L187" i="1"/>
  <c r="K186" i="1"/>
  <c r="M186" i="1" s="1"/>
  <c r="J186" i="1"/>
  <c r="L186" i="1" s="1"/>
  <c r="M185" i="1"/>
  <c r="L185" i="1"/>
  <c r="K184" i="1"/>
  <c r="M184" i="1" s="1"/>
  <c r="J184" i="1"/>
  <c r="L184" i="1" s="1"/>
  <c r="M183" i="1"/>
  <c r="L183" i="1"/>
  <c r="M182" i="1"/>
  <c r="L182" i="1"/>
  <c r="M181" i="1"/>
  <c r="L181" i="1"/>
  <c r="L180" i="1"/>
  <c r="K180" i="1"/>
  <c r="M180" i="1" s="1"/>
  <c r="M179" i="1"/>
  <c r="L179" i="1"/>
  <c r="M178" i="1"/>
  <c r="L178" i="1"/>
  <c r="M177" i="1"/>
  <c r="L177" i="1"/>
  <c r="M176" i="1"/>
  <c r="L176" i="1"/>
  <c r="M175" i="1"/>
  <c r="L175" i="1"/>
  <c r="M174" i="1"/>
  <c r="L174" i="1"/>
  <c r="M173" i="1"/>
  <c r="L173" i="1"/>
  <c r="M172" i="1"/>
  <c r="L172" i="1"/>
  <c r="M171" i="1"/>
  <c r="L171" i="1"/>
  <c r="M170" i="1"/>
  <c r="L170" i="1"/>
  <c r="K169" i="1"/>
  <c r="M169" i="1" s="1"/>
  <c r="J169" i="1"/>
  <c r="L169" i="1" s="1"/>
  <c r="M168" i="1"/>
  <c r="L168" i="1"/>
  <c r="M167" i="1"/>
  <c r="L167" i="1"/>
  <c r="M166" i="1"/>
  <c r="L166" i="1"/>
  <c r="M165" i="1"/>
  <c r="L165" i="1"/>
  <c r="K164" i="1"/>
  <c r="M164" i="1" s="1"/>
  <c r="J164" i="1"/>
  <c r="L164" i="1" s="1"/>
  <c r="M163" i="1"/>
  <c r="L163" i="1"/>
  <c r="M162" i="1"/>
  <c r="L162" i="1"/>
  <c r="M161" i="1"/>
  <c r="L161" i="1"/>
  <c r="M160" i="1"/>
  <c r="L160" i="1"/>
  <c r="K159" i="1"/>
  <c r="M159" i="1" s="1"/>
  <c r="J159" i="1"/>
  <c r="L159" i="1" s="1"/>
  <c r="L158" i="1"/>
  <c r="K158" i="1"/>
  <c r="M158" i="1" s="1"/>
  <c r="K157" i="1"/>
  <c r="M157" i="1" s="1"/>
  <c r="J157" i="1"/>
  <c r="L157" i="1" s="1"/>
  <c r="M156" i="1"/>
  <c r="L156" i="1"/>
  <c r="M155" i="1"/>
  <c r="L155" i="1"/>
  <c r="M154" i="1"/>
  <c r="L154" i="1"/>
  <c r="M153" i="1"/>
  <c r="L153" i="1"/>
  <c r="M152" i="1"/>
  <c r="L152" i="1"/>
  <c r="M151" i="1"/>
  <c r="L151" i="1"/>
  <c r="M150" i="1"/>
  <c r="L150" i="1"/>
  <c r="L149" i="1"/>
  <c r="K149" i="1"/>
  <c r="M149" i="1" s="1"/>
  <c r="M148" i="1"/>
  <c r="L148" i="1"/>
  <c r="M147" i="1"/>
  <c r="L147" i="1"/>
  <c r="M146" i="1"/>
  <c r="L146" i="1"/>
  <c r="M145" i="1"/>
  <c r="L145" i="1"/>
  <c r="M133" i="1"/>
  <c r="L133" i="1"/>
  <c r="M132" i="1"/>
  <c r="L132" i="1"/>
  <c r="M131" i="1"/>
  <c r="L131" i="1"/>
  <c r="L130" i="1"/>
  <c r="K130" i="1"/>
  <c r="M130" i="1" s="1"/>
  <c r="K129" i="1"/>
  <c r="M129" i="1" s="1"/>
  <c r="J129" i="1"/>
  <c r="L129" i="1" s="1"/>
  <c r="L128" i="1"/>
  <c r="K128" i="1"/>
  <c r="M128" i="1" s="1"/>
  <c r="K127" i="1"/>
  <c r="M127" i="1" s="1"/>
  <c r="J127" i="1"/>
  <c r="L127" i="1" s="1"/>
  <c r="K126" i="1"/>
  <c r="M126" i="1" s="1"/>
  <c r="J126" i="1"/>
  <c r="L126" i="1" s="1"/>
  <c r="K125" i="1"/>
  <c r="M125" i="1" s="1"/>
  <c r="J125" i="1"/>
  <c r="L125" i="1" s="1"/>
  <c r="K124" i="1"/>
  <c r="M124" i="1" s="1"/>
  <c r="J124" i="1"/>
  <c r="L124" i="1" s="1"/>
  <c r="K123" i="1"/>
  <c r="M123" i="1" s="1"/>
  <c r="J123" i="1"/>
  <c r="L123" i="1" s="1"/>
  <c r="K122" i="1"/>
  <c r="M122" i="1" s="1"/>
  <c r="J122" i="1"/>
  <c r="L122" i="1" s="1"/>
  <c r="K371" i="1" l="1"/>
  <c r="M371" i="1" s="1"/>
  <c r="L411" i="1"/>
  <c r="L386" i="1"/>
  <c r="K223" i="1"/>
  <c r="M223" i="1" s="1"/>
  <c r="K286" i="1"/>
  <c r="M286" i="1" s="1"/>
  <c r="K290" i="1"/>
  <c r="M290" i="1" s="1"/>
  <c r="L364" i="1"/>
  <c r="L243" i="1"/>
  <c r="K376" i="1"/>
  <c r="M376" i="1" s="1"/>
  <c r="K419" i="1"/>
  <c r="M419" i="1" s="1"/>
  <c r="L397" i="1"/>
  <c r="K425" i="1"/>
  <c r="M425" i="1" s="1"/>
  <c r="K257" i="1"/>
  <c r="M257" i="1" s="1"/>
  <c r="K452" i="1"/>
  <c r="M452" i="1" s="1"/>
  <c r="K288" i="1"/>
  <c r="M288" i="1" s="1"/>
  <c r="L365" i="1"/>
  <c r="L380" i="1"/>
  <c r="K395" i="1"/>
  <c r="M395" i="1" s="1"/>
  <c r="L426" i="1"/>
  <c r="K248" i="1"/>
  <c r="M248" i="1" s="1"/>
  <c r="K292" i="1"/>
  <c r="M292" i="1" s="1"/>
  <c r="L388" i="1"/>
  <c r="K225" i="1"/>
  <c r="M225" i="1" s="1"/>
  <c r="K385" i="1"/>
  <c r="M385" i="1" s="1"/>
  <c r="K400" i="1"/>
  <c r="M400" i="1" s="1"/>
  <c r="K427" i="1"/>
  <c r="M427" i="1" s="1"/>
  <c r="M364" i="1"/>
  <c r="L424" i="1"/>
  <c r="K424" i="1"/>
  <c r="M424" i="1" s="1"/>
  <c r="K287" i="1"/>
  <c r="M287" i="1" s="1"/>
  <c r="K426" i="1"/>
  <c r="M426" i="1" s="1"/>
  <c r="L285" i="1"/>
  <c r="L289" i="1"/>
  <c r="K398" i="1"/>
  <c r="M398" i="1" s="1"/>
  <c r="K423" i="1"/>
  <c r="M423" i="1" s="1"/>
  <c r="K451" i="1"/>
  <c r="M451" i="1" s="1"/>
  <c r="M365" i="1"/>
  <c r="K221" i="1"/>
  <c r="M221" i="1" s="1"/>
  <c r="K234" i="1"/>
  <c r="M234" i="1" s="1"/>
  <c r="L260" i="1"/>
  <c r="K229" i="1"/>
  <c r="M229" i="1" s="1"/>
  <c r="K242" i="1"/>
  <c r="M242" i="1" s="1"/>
  <c r="K232" i="1"/>
  <c r="M232" i="1" s="1"/>
  <c r="K237" i="1"/>
  <c r="M237" i="1" s="1"/>
  <c r="K217" i="1"/>
  <c r="M217" i="1" s="1"/>
  <c r="K235" i="1"/>
  <c r="M235" i="1" s="1"/>
  <c r="L121" i="1"/>
  <c r="K121" i="1"/>
  <c r="M121" i="1" s="1"/>
  <c r="M120" i="1"/>
  <c r="L120" i="1"/>
  <c r="M119" i="1"/>
  <c r="L119" i="1"/>
  <c r="M118" i="1"/>
  <c r="L118" i="1"/>
  <c r="L117" i="1"/>
  <c r="K117" i="1"/>
  <c r="M117" i="1" s="1"/>
  <c r="M116" i="1"/>
  <c r="L116" i="1"/>
  <c r="M115" i="1"/>
  <c r="L115" i="1"/>
  <c r="M114" i="1"/>
  <c r="L114" i="1"/>
  <c r="M113" i="1"/>
  <c r="L113" i="1"/>
  <c r="M112" i="1"/>
  <c r="L112" i="1"/>
  <c r="M111" i="1"/>
  <c r="L111" i="1"/>
  <c r="M110" i="1"/>
  <c r="L110" i="1"/>
  <c r="M109" i="1"/>
  <c r="L109" i="1"/>
  <c r="M108" i="1"/>
  <c r="L108" i="1"/>
  <c r="L107" i="1"/>
  <c r="K107" i="1"/>
  <c r="M107" i="1" s="1"/>
  <c r="M106" i="1"/>
  <c r="L106" i="1"/>
  <c r="L105" i="1"/>
  <c r="K105" i="1"/>
  <c r="M105" i="1" s="1"/>
  <c r="L104" i="1"/>
  <c r="K104" i="1"/>
  <c r="M104" i="1" s="1"/>
  <c r="L103" i="1"/>
  <c r="G103" i="1"/>
  <c r="L102" i="1"/>
  <c r="K102" i="1"/>
  <c r="M102" i="1" s="1"/>
  <c r="M101" i="1"/>
  <c r="L101" i="1"/>
  <c r="L100" i="1"/>
  <c r="K100" i="1"/>
  <c r="M100" i="1" s="1"/>
  <c r="M99" i="1"/>
  <c r="L99" i="1"/>
  <c r="L98" i="1"/>
  <c r="K98" i="1"/>
  <c r="M98" i="1" s="1"/>
  <c r="L97" i="1"/>
  <c r="K97" i="1"/>
  <c r="M97" i="1" s="1"/>
  <c r="L96" i="1"/>
  <c r="K96" i="1"/>
  <c r="M96" i="1" s="1"/>
  <c r="M95" i="1"/>
  <c r="L95" i="1"/>
  <c r="M94" i="1"/>
  <c r="L94" i="1"/>
  <c r="L93" i="1"/>
  <c r="K93" i="1"/>
  <c r="M93" i="1" s="1"/>
  <c r="M92" i="1"/>
  <c r="L92" i="1"/>
  <c r="M91" i="1"/>
  <c r="L91" i="1"/>
  <c r="M90" i="1"/>
  <c r="L90" i="1"/>
  <c r="L89" i="1"/>
  <c r="K89" i="1"/>
  <c r="M89" i="1" s="1"/>
  <c r="L88" i="1"/>
  <c r="K88" i="1"/>
  <c r="M88" i="1" s="1"/>
  <c r="M87" i="1"/>
  <c r="L87" i="1"/>
  <c r="M86" i="1"/>
  <c r="L86" i="1"/>
  <c r="M85" i="1"/>
  <c r="L85" i="1"/>
  <c r="M84" i="1"/>
  <c r="L84" i="1"/>
  <c r="M83" i="1"/>
  <c r="L83" i="1"/>
  <c r="L82" i="1"/>
  <c r="K82" i="1"/>
  <c r="M82" i="1" s="1"/>
  <c r="M81" i="1"/>
  <c r="L81" i="1"/>
  <c r="M80" i="1"/>
  <c r="L80" i="1"/>
  <c r="L79" i="1"/>
  <c r="K79" i="1"/>
  <c r="M79" i="1" s="1"/>
  <c r="L78" i="1"/>
  <c r="K78" i="1"/>
  <c r="M78" i="1" s="1"/>
  <c r="M77" i="1"/>
  <c r="L77" i="1"/>
  <c r="M76" i="1"/>
  <c r="L76" i="1"/>
  <c r="L75" i="1"/>
  <c r="K75" i="1"/>
  <c r="M75" i="1" s="1"/>
  <c r="L74" i="1"/>
  <c r="K74" i="1"/>
  <c r="M74" i="1" s="1"/>
  <c r="M73" i="1"/>
  <c r="L73" i="1"/>
  <c r="J72" i="1"/>
  <c r="K72" i="1" s="1"/>
  <c r="M72" i="1" s="1"/>
  <c r="M71" i="1"/>
  <c r="L71" i="1"/>
  <c r="M70" i="1"/>
  <c r="L70" i="1"/>
  <c r="M69" i="1"/>
  <c r="L69" i="1"/>
  <c r="M68" i="1"/>
  <c r="L68" i="1"/>
  <c r="M67" i="1"/>
  <c r="L67" i="1"/>
  <c r="M66" i="1"/>
  <c r="L66" i="1"/>
  <c r="L65" i="1"/>
  <c r="K65" i="1"/>
  <c r="M65" i="1" s="1"/>
  <c r="M64" i="1"/>
  <c r="L64" i="1"/>
  <c r="L63" i="1"/>
  <c r="K63" i="1"/>
  <c r="M63" i="1" s="1"/>
  <c r="L62" i="1"/>
  <c r="K62" i="1"/>
  <c r="M62" i="1" s="1"/>
  <c r="L61" i="1"/>
  <c r="K61" i="1"/>
  <c r="M61" i="1" s="1"/>
  <c r="M60" i="1"/>
  <c r="L60" i="1"/>
  <c r="M59" i="1"/>
  <c r="L59" i="1"/>
  <c r="M58" i="1"/>
  <c r="L58" i="1"/>
  <c r="L57" i="1"/>
  <c r="K57" i="1"/>
  <c r="M57" i="1" s="1"/>
  <c r="L56" i="1"/>
  <c r="K56" i="1"/>
  <c r="M56" i="1" s="1"/>
  <c r="M55" i="1"/>
  <c r="L55" i="1"/>
  <c r="M54" i="1"/>
  <c r="L54" i="1"/>
  <c r="M53" i="1"/>
  <c r="L53" i="1"/>
  <c r="M52" i="1"/>
  <c r="L52" i="1"/>
  <c r="M51" i="1"/>
  <c r="L51" i="1"/>
  <c r="M50" i="1"/>
  <c r="L50" i="1"/>
  <c r="L49" i="1"/>
  <c r="K49" i="1"/>
  <c r="M49" i="1" s="1"/>
  <c r="L48" i="1"/>
  <c r="K48" i="1"/>
  <c r="M48" i="1" s="1"/>
  <c r="M47" i="1"/>
  <c r="L47" i="1"/>
  <c r="M46" i="1"/>
  <c r="L46" i="1"/>
  <c r="M45" i="1"/>
  <c r="L45" i="1"/>
  <c r="M44" i="1"/>
  <c r="L44" i="1"/>
  <c r="M43" i="1"/>
  <c r="L43" i="1"/>
  <c r="M42" i="1"/>
  <c r="M41" i="1"/>
  <c r="L41" i="1"/>
  <c r="L40" i="1"/>
  <c r="K40" i="1"/>
  <c r="M40" i="1" s="1"/>
  <c r="M39" i="1"/>
  <c r="L39" i="1"/>
  <c r="M38" i="1"/>
  <c r="L38" i="1"/>
  <c r="L37" i="1"/>
  <c r="K37" i="1"/>
  <c r="M37" i="1" s="1"/>
  <c r="L36" i="1"/>
  <c r="K36" i="1"/>
  <c r="M36" i="1" s="1"/>
  <c r="M35" i="1"/>
  <c r="L35" i="1"/>
  <c r="M34" i="1"/>
  <c r="L34" i="1"/>
  <c r="L33" i="1"/>
  <c r="K33" i="1"/>
  <c r="M33" i="1" s="1"/>
  <c r="L32" i="1"/>
  <c r="K32" i="1"/>
  <c r="M32" i="1" s="1"/>
  <c r="M31" i="1"/>
  <c r="L31" i="1"/>
  <c r="L30" i="1"/>
  <c r="K30" i="1"/>
  <c r="M30" i="1" s="1"/>
  <c r="M29" i="1"/>
  <c r="L29" i="1"/>
  <c r="M28" i="1"/>
  <c r="L28" i="1"/>
  <c r="L27" i="1"/>
  <c r="K27" i="1"/>
  <c r="M27" i="1" s="1"/>
  <c r="M26" i="1"/>
  <c r="L26" i="1"/>
  <c r="M25" i="1"/>
  <c r="L25" i="1"/>
  <c r="L24" i="1"/>
  <c r="K24" i="1"/>
  <c r="M24" i="1" s="1"/>
  <c r="M23" i="1"/>
  <c r="L23" i="1"/>
  <c r="M22" i="1"/>
  <c r="L22" i="1"/>
  <c r="M21" i="1"/>
  <c r="L21" i="1"/>
  <c r="M20" i="1"/>
  <c r="L20" i="1"/>
  <c r="M19" i="1"/>
  <c r="L19" i="1"/>
  <c r="L18" i="1"/>
  <c r="K18" i="1"/>
  <c r="M18" i="1" s="1"/>
  <c r="L17" i="1"/>
  <c r="K17" i="1"/>
  <c r="M17" i="1" s="1"/>
  <c r="M16" i="1"/>
  <c r="L16" i="1"/>
  <c r="L15" i="1"/>
  <c r="K15" i="1"/>
  <c r="M15" i="1" s="1"/>
  <c r="M14" i="1"/>
  <c r="L14" i="1"/>
  <c r="M13" i="1"/>
  <c r="L13" i="1"/>
  <c r="K12" i="1"/>
  <c r="M12" i="1" s="1"/>
  <c r="J12" i="1"/>
  <c r="L12" i="1" s="1"/>
  <c r="L11" i="1"/>
  <c r="K11" i="1"/>
  <c r="M11" i="1" s="1"/>
  <c r="K10" i="1"/>
  <c r="M10" i="1" s="1"/>
  <c r="L9" i="1"/>
  <c r="K9" i="1"/>
  <c r="M9" i="1" s="1"/>
  <c r="L8" i="1"/>
  <c r="K8" i="1"/>
  <c r="M8" i="1" s="1"/>
  <c r="L7" i="1"/>
  <c r="K7" i="1"/>
  <c r="M7" i="1" s="1"/>
  <c r="L6" i="1"/>
  <c r="K6" i="1"/>
  <c r="M6" i="1" s="1"/>
  <c r="L5" i="1"/>
  <c r="K5" i="1"/>
  <c r="M5" i="1" s="1"/>
  <c r="L4" i="1"/>
  <c r="K4" i="1"/>
  <c r="M4" i="1" s="1"/>
  <c r="L3" i="1"/>
  <c r="K3" i="1"/>
  <c r="M3" i="1" s="1"/>
  <c r="L2" i="1"/>
  <c r="K2" i="1"/>
  <c r="M2" i="1" s="1"/>
  <c r="L72" i="1" l="1"/>
  <c r="K103" i="1"/>
  <c r="M103" i="1" s="1"/>
</calcChain>
</file>

<file path=xl/sharedStrings.xml><?xml version="1.0" encoding="utf-8"?>
<sst xmlns="http://schemas.openxmlformats.org/spreadsheetml/2006/main" count="10582" uniqueCount="766">
  <si>
    <t>CODIGO INSTITUCIONAL</t>
  </si>
  <si>
    <t>DESCRIPCIÓN DE LOS ARTÍCULOS</t>
  </si>
  <si>
    <t>UNIDAD</t>
  </si>
  <si>
    <t>INVENTARIO INICIAL / UNIDADES</t>
  </si>
  <si>
    <t>COSTO RD$</t>
  </si>
  <si>
    <t>ENTRADAS / UNIDADES</t>
  </si>
  <si>
    <t>COSTO ENTRADAS EN RD$</t>
  </si>
  <si>
    <t>FECHA DE ADQUISICIÓN</t>
  </si>
  <si>
    <t>FECHA DE REGISTRO</t>
  </si>
  <si>
    <t>SALIDAS / UNIDADES</t>
  </si>
  <si>
    <t>COSTO SALIDAS EN RD$</t>
  </si>
  <si>
    <t>EXISTENCIA / UNIDADES</t>
  </si>
  <si>
    <t>COSTO DE EXISTENCIA EN RD$</t>
  </si>
  <si>
    <t>01-01-001</t>
  </si>
  <si>
    <t>FALDO DE AGUA PLANETA 20/1</t>
  </si>
  <si>
    <t>PAQUETE DE AZUCAR            5LIB</t>
  </si>
  <si>
    <t>PAQUETE CAFÉ                           1LIB</t>
  </si>
  <si>
    <t>CAJITA DE TE MANZANILLA MIEL Y VAINILLA</t>
  </si>
  <si>
    <t>CAJITA DE TE FRESA,MANGO</t>
  </si>
  <si>
    <t>CAJITA DE TE FRAMBUESA Y GRANADA</t>
  </si>
  <si>
    <t>CAJITA DE TE VERDE Y MENTA</t>
  </si>
  <si>
    <t>CAJITA DE TE GINGER Y LIMON</t>
  </si>
  <si>
    <t>01-02-001</t>
  </si>
  <si>
    <t>OFRENDA DE FLORES LIRIOS</t>
  </si>
  <si>
    <t>01-08-001</t>
  </si>
  <si>
    <t>CINTA METRICA  TRUPPER</t>
  </si>
  <si>
    <t>01-08-002</t>
  </si>
  <si>
    <t>MACHETE SUPER BELLOTA M22</t>
  </si>
  <si>
    <t>01-08-003</t>
  </si>
  <si>
    <t>PICO MANGO Y PICO TRUPPER 5LB</t>
  </si>
  <si>
    <t>01-08-004</t>
  </si>
  <si>
    <t>PALA DE CORTE BELLOTA 5584</t>
  </si>
  <si>
    <t>01-08-005</t>
  </si>
  <si>
    <t>RASTRILLO 14 DIENTES DE METAL TRAMONTINA</t>
  </si>
  <si>
    <t>01-08-006</t>
  </si>
  <si>
    <t>LIMA TRIANGULAR BELLOTA</t>
  </si>
  <si>
    <t>01-08-007</t>
  </si>
  <si>
    <t>MARTILLO BENO 29MM</t>
  </si>
  <si>
    <t>01-08-008</t>
  </si>
  <si>
    <t>SEGUETA Y MANGO TRAMONTINA</t>
  </si>
  <si>
    <t>01-08-009</t>
  </si>
  <si>
    <t>HOJA DE SEGUETA PARA HIERRO</t>
  </si>
  <si>
    <t>01-08-010</t>
  </si>
  <si>
    <t>HOJA DE SEGUETA PARA MADERA</t>
  </si>
  <si>
    <t>01-08-011</t>
  </si>
  <si>
    <t>HOJA DE SEGUETA PARA PLASTICO</t>
  </si>
  <si>
    <t>01-08-012</t>
  </si>
  <si>
    <t>MANGUERA 100 PIEFLEXIBLE LIFEFLEX</t>
  </si>
  <si>
    <t>01-08-013</t>
  </si>
  <si>
    <t>ENCHUMFES AMARILLO 110W C/TIERRA</t>
  </si>
  <si>
    <t>01-08-014</t>
  </si>
  <si>
    <t>REGLETA AVTEK 6 SUPRESOR VOLT</t>
  </si>
  <si>
    <t>01-08-015</t>
  </si>
  <si>
    <t>CAJA  2X4  AMERICANA</t>
  </si>
  <si>
    <t>01-08-017</t>
  </si>
  <si>
    <t>TALADRO1/2 WESTINGHAUSE</t>
  </si>
  <si>
    <t>01-08-018</t>
  </si>
  <si>
    <t>BARRERA 1/2 X6 TRUPPER</t>
  </si>
  <si>
    <t>BARRERA1/4 X6 TRPPER</t>
  </si>
  <si>
    <t>01-08-019</t>
  </si>
  <si>
    <t>BARRERA 5/8 X 6 TRUPPER</t>
  </si>
  <si>
    <t>01-08-020</t>
  </si>
  <si>
    <t>ALICATE ELECTRICO #10 TW</t>
  </si>
  <si>
    <t>01-08-021</t>
  </si>
  <si>
    <t>ESCALERA FIBRA DE VIDRIO 10" PIES</t>
  </si>
  <si>
    <t>01-08-022</t>
  </si>
  <si>
    <t>TAPE ELECTRICO 3M 1/4 X60</t>
  </si>
  <si>
    <t>01-08-023</t>
  </si>
  <si>
    <t>LLAVES AJUSTABLE N12 TRUPPER</t>
  </si>
  <si>
    <t>01-08-024</t>
  </si>
  <si>
    <t>MACETA BELLOTA  2  1/2</t>
  </si>
  <si>
    <t>01-08-025</t>
  </si>
  <si>
    <t>TOMA CORRIENTE PREMIUM</t>
  </si>
  <si>
    <t>01-08-026</t>
  </si>
  <si>
    <t>JUEGO DE DESTORNILLADORES STANLEY</t>
  </si>
  <si>
    <t>01-08-027</t>
  </si>
  <si>
    <t>JUEGO DE LLAVES ESPAÑOLAS TRUPPER</t>
  </si>
  <si>
    <t>01-08-028</t>
  </si>
  <si>
    <t>HIELERA RUBBERMAID 9.5 LITROS</t>
  </si>
  <si>
    <t>01-08-029</t>
  </si>
  <si>
    <t>HACHA BELOTA</t>
  </si>
  <si>
    <t>01-08-030</t>
  </si>
  <si>
    <t>ACEITE MULTIUSO WD-40</t>
  </si>
  <si>
    <t>01-09-001</t>
  </si>
  <si>
    <t>GASOLINA</t>
  </si>
  <si>
    <t>GL</t>
  </si>
  <si>
    <t>01-10-001</t>
  </si>
  <si>
    <t>GASOIL</t>
  </si>
  <si>
    <t>01-11-001</t>
  </si>
  <si>
    <t>ESCOBA CON PALO REINA</t>
  </si>
  <si>
    <t>UND</t>
  </si>
  <si>
    <t>01-11-002</t>
  </si>
  <si>
    <t>ESCOBA LINDA</t>
  </si>
  <si>
    <t>01-11-003</t>
  </si>
  <si>
    <t>GUANTES DE LIMPIEZA</t>
  </si>
  <si>
    <t>PAQ</t>
  </si>
  <si>
    <t>01-11-004</t>
  </si>
  <si>
    <t>SUAPER MR MOSP#24</t>
  </si>
  <si>
    <t>01-11-005</t>
  </si>
  <si>
    <t>SUAPER LINDA</t>
  </si>
  <si>
    <t>01-11-006</t>
  </si>
  <si>
    <t>ESPONJA / BRILLO SCOTT</t>
  </si>
  <si>
    <t>01-11-007</t>
  </si>
  <si>
    <t>ESCOBILLA DE INODORO REINA</t>
  </si>
  <si>
    <t>01-11-008</t>
  </si>
  <si>
    <t>TOALLA MULTIUSO</t>
  </si>
  <si>
    <t>01-11-009</t>
  </si>
  <si>
    <t>LANILLA KLINACCION</t>
  </si>
  <si>
    <t>YD</t>
  </si>
  <si>
    <t>01-11-010</t>
  </si>
  <si>
    <t>PAQUETE 1/3 LANILLA MULTICOLOR</t>
  </si>
  <si>
    <t>01-11-011</t>
  </si>
  <si>
    <t>LANILLA MULTICOLOR</t>
  </si>
  <si>
    <t>01-11-012</t>
  </si>
  <si>
    <t>ACE DE  30 LIBRAS</t>
  </si>
  <si>
    <t>01-11-013</t>
  </si>
  <si>
    <t>TOALLA DE COCINA EN ALGODÓN</t>
  </si>
  <si>
    <t>01-11-014</t>
  </si>
  <si>
    <t>PAÑO ABSORBENTE MICROFIBRA PARA COCINA</t>
  </si>
  <si>
    <t>01-11-015</t>
  </si>
  <si>
    <t>GALON LAVAPLATOS 128 OZ</t>
  </si>
  <si>
    <t>01-11-016</t>
  </si>
  <si>
    <t>JABON DE MANOS</t>
  </si>
  <si>
    <t>01-11-017</t>
  </si>
  <si>
    <t>SHAMPOO PARA AUTOS</t>
  </si>
  <si>
    <t>01-11-018</t>
  </si>
  <si>
    <t>VINAGRE PARA LIMPIAR</t>
  </si>
  <si>
    <t>01-11-019</t>
  </si>
  <si>
    <t xml:space="preserve">GALON ALCOHOL ISOPROPILICO 70% </t>
  </si>
  <si>
    <t>01-11-020</t>
  </si>
  <si>
    <t>REMOVEDOR DE MANCHAS ACEL</t>
  </si>
  <si>
    <t>01-11-021</t>
  </si>
  <si>
    <t>GALON DESINFECTANTE AMBI</t>
  </si>
  <si>
    <t>01-11-022</t>
  </si>
  <si>
    <t>DESGRASANTE MULTIUSO LIMAR GALON</t>
  </si>
  <si>
    <t>01-11-023</t>
  </si>
  <si>
    <t>GALON CLORO LIQUIDO CONTRADO 6%</t>
  </si>
  <si>
    <t>01-11-024</t>
  </si>
  <si>
    <t>GEL ANTIBACTERIAL KLINACCION GALON</t>
  </si>
  <si>
    <t>01-11-025</t>
  </si>
  <si>
    <t>GALON AMBI GEL ANTIBACTERIA</t>
  </si>
  <si>
    <t>01-11-026</t>
  </si>
  <si>
    <t>CERA LIQUIDA LIMAR DE VEHICULOS</t>
  </si>
  <si>
    <t>01-11-027</t>
  </si>
  <si>
    <t>GALON DE LIMPIA CRISTAL SUPER CLEAN</t>
  </si>
  <si>
    <t>01-11-028</t>
  </si>
  <si>
    <t>HIDRATANTE PARA PIEL DE ASIENTOS</t>
  </si>
  <si>
    <t>01-11-029</t>
  </si>
  <si>
    <t>FALDO PAPEL DE BAÑO</t>
  </si>
  <si>
    <t>01-11-030</t>
  </si>
  <si>
    <t>PAPEL DE BAÑO</t>
  </si>
  <si>
    <t>01-11-031</t>
  </si>
  <si>
    <t>FALDO PAPEL TOALLA 1/6</t>
  </si>
  <si>
    <t>01-11-032</t>
  </si>
  <si>
    <t>PAPEL TOALLA</t>
  </si>
  <si>
    <t>01-11-033</t>
  </si>
  <si>
    <t>FALDO SERVILLETAS</t>
  </si>
  <si>
    <t>01-11-034</t>
  </si>
  <si>
    <t>PAQUETE DE SERVILLETAS</t>
  </si>
  <si>
    <t>01-11-035</t>
  </si>
  <si>
    <t>JABON DE MANOS JIREH</t>
  </si>
  <si>
    <t>01-11-036</t>
  </si>
  <si>
    <t>SHAMPOO PARA AUTOS JIREH</t>
  </si>
  <si>
    <t>01-11-037</t>
  </si>
  <si>
    <t>AMBIENTADOR GLADE SPRAY</t>
  </si>
  <si>
    <t>01-11-038</t>
  </si>
  <si>
    <t>UNIDAD DE FUNDAS 17X22</t>
  </si>
  <si>
    <t>01-11-039</t>
  </si>
  <si>
    <t xml:space="preserve">BAYGON </t>
  </si>
  <si>
    <t xml:space="preserve">ENCENDEDOR ELECTRICO  PARA ESTUFA </t>
  </si>
  <si>
    <t>01-11-040</t>
  </si>
  <si>
    <t>RECOGEDOR DE BASURA</t>
  </si>
  <si>
    <t>01-11-041</t>
  </si>
  <si>
    <t>CUBETA CON EXPRIMIDOR</t>
  </si>
  <si>
    <t>01-11-042</t>
  </si>
  <si>
    <t>PIEDRA PARA BAÑO AROMATICAS VIRGINIA</t>
  </si>
  <si>
    <t>01-12-001</t>
  </si>
  <si>
    <t>SOBRE MANILA   8 1/2 x14</t>
  </si>
  <si>
    <t>PAQ.  DE  100</t>
  </si>
  <si>
    <t>01-12-002</t>
  </si>
  <si>
    <t>CAJA DE FOLDER MANILA  8  1/2  x11</t>
  </si>
  <si>
    <t>20/12/2021</t>
  </si>
  <si>
    <t>01-12-003</t>
  </si>
  <si>
    <t>FOLDER MANILA  8  1/2  x11</t>
  </si>
  <si>
    <t>01-12-004</t>
  </si>
  <si>
    <t>RESMA PAPEL</t>
  </si>
  <si>
    <t>01-12-005</t>
  </si>
  <si>
    <t>LIBRETAS RAYADAS 5/8 PAQUETES 10 UNDS.</t>
  </si>
  <si>
    <t>01-12-006</t>
  </si>
  <si>
    <t>LIBRETAS RAYADAS 5/8</t>
  </si>
  <si>
    <t>01-12-007</t>
  </si>
  <si>
    <t>LIBREAS RAYADAS 8/11 PAQUETES 6 UNDS</t>
  </si>
  <si>
    <t>01-12-008</t>
  </si>
  <si>
    <t>LIBREAS RAYADAS 8/11</t>
  </si>
  <si>
    <t>01-12-009</t>
  </si>
  <si>
    <t>CLIPS AGLUTINANTE  1"</t>
  </si>
  <si>
    <t>PAQ. DE  12</t>
  </si>
  <si>
    <t>01-12-010</t>
  </si>
  <si>
    <t>CLIPS AGLUTINANTE  5/8</t>
  </si>
  <si>
    <t>01-12-011</t>
  </si>
  <si>
    <t>CLIPS 33 MM</t>
  </si>
  <si>
    <t xml:space="preserve">CAJA </t>
  </si>
  <si>
    <t>01-12-012</t>
  </si>
  <si>
    <t>CLIPS 40 MM</t>
  </si>
  <si>
    <t>01-12-013</t>
  </si>
  <si>
    <t>GRAPAS</t>
  </si>
  <si>
    <t>01-12-014</t>
  </si>
  <si>
    <t>DISPENSADOR DE CINTAS</t>
  </si>
  <si>
    <t>01-12-015</t>
  </si>
  <si>
    <t>CAJA DE LAPIZ ARTESCO 12/1</t>
  </si>
  <si>
    <t>01-12-016</t>
  </si>
  <si>
    <t>LAPIZ ARTESCO</t>
  </si>
  <si>
    <t>01-12-017</t>
  </si>
  <si>
    <t>CAJA DE LAPICEROS 12/1</t>
  </si>
  <si>
    <t>01-12-018</t>
  </si>
  <si>
    <t>LAPICERO</t>
  </si>
  <si>
    <t>01-12-019</t>
  </si>
  <si>
    <t>CAJA DE GOMITAS</t>
  </si>
  <si>
    <t>01-12-020</t>
  </si>
  <si>
    <t>CAJA DE GOMITAS GRUESAS</t>
  </si>
  <si>
    <t>01-12-021</t>
  </si>
  <si>
    <t>TONER 126A NEGRO</t>
  </si>
  <si>
    <t>01-12-022</t>
  </si>
  <si>
    <t>TONER 206-A AMARILLO</t>
  </si>
  <si>
    <t>20/12/20</t>
  </si>
  <si>
    <t>01-12-023</t>
  </si>
  <si>
    <t>TONER HP CE285-85A</t>
  </si>
  <si>
    <t>01-12-024</t>
  </si>
  <si>
    <t>TONER LEXMARK X463X11G</t>
  </si>
  <si>
    <t>01-12-025</t>
  </si>
  <si>
    <t>TONER 12-A</t>
  </si>
  <si>
    <t>01-12-026</t>
  </si>
  <si>
    <t>MEMORIA USB</t>
  </si>
  <si>
    <t>01-12-027</t>
  </si>
  <si>
    <t>SELLO SECO ESCRITORIO</t>
  </si>
  <si>
    <t>01-12-028</t>
  </si>
  <si>
    <t>BOTELLA DE TINTA 664</t>
  </si>
  <si>
    <t>01-12-029</t>
  </si>
  <si>
    <t>TONER HP LASERJET  CE278A</t>
  </si>
  <si>
    <t>01-12-030</t>
  </si>
  <si>
    <t xml:space="preserve">ARMAZON  PARA ARCHIVO 8X11 </t>
  </si>
  <si>
    <t>01-12-031</t>
  </si>
  <si>
    <t>PEGA STICK UHU  40 GRMS.374117</t>
  </si>
  <si>
    <t>01-12-032</t>
  </si>
  <si>
    <t>PENDAFLEX 8X11 ESSELTE/PEN</t>
  </si>
  <si>
    <t>01-12-033</t>
  </si>
  <si>
    <t>CAJAS CARTON BLANCA</t>
  </si>
  <si>
    <t>01-12-034</t>
  </si>
  <si>
    <t>CAJAS MATERIALES EMPAQUE</t>
  </si>
  <si>
    <t>01-12-035</t>
  </si>
  <si>
    <t xml:space="preserve">CAJAS CARTON CALIBRE FUERTE </t>
  </si>
  <si>
    <t>01-12-036</t>
  </si>
  <si>
    <t>BOTELLA DE TINTA 544</t>
  </si>
  <si>
    <t>TRIMESTRE</t>
  </si>
  <si>
    <t>AÑO</t>
  </si>
  <si>
    <t>FALDO</t>
  </si>
  <si>
    <t>28/06/2022</t>
  </si>
  <si>
    <t>01-01-002</t>
  </si>
  <si>
    <t>PAQ.</t>
  </si>
  <si>
    <t>01-01-003</t>
  </si>
  <si>
    <t>01-01-004</t>
  </si>
  <si>
    <t>CAJA</t>
  </si>
  <si>
    <t>01-01-005</t>
  </si>
  <si>
    <t>01-01-006</t>
  </si>
  <si>
    <t>01-01-007</t>
  </si>
  <si>
    <t>01-01-008</t>
  </si>
  <si>
    <t>01-01-009</t>
  </si>
  <si>
    <t>JUGO DE 96OZ. OCEAN SPRAY CRAMBERRY</t>
  </si>
  <si>
    <t>01-01-010</t>
  </si>
  <si>
    <t>POTE DE NUECES Y FRUTAS 6 GOLDEN MIX Y 6 CASHEWS</t>
  </si>
  <si>
    <t>01-01-011</t>
  </si>
  <si>
    <t>01-01-012</t>
  </si>
  <si>
    <t>VASOS DE CRISTAL HIGH BALL</t>
  </si>
  <si>
    <t>01-02-002</t>
  </si>
  <si>
    <t>TAZA  PARA CHOCOLATE CON  PLATO</t>
  </si>
  <si>
    <t>01-02-003</t>
  </si>
  <si>
    <t>CUCHILLO DE METAL DE MESA</t>
  </si>
  <si>
    <t>01-02-004</t>
  </si>
  <si>
    <t>TENEDOR DE METAL DE MESA</t>
  </si>
  <si>
    <t>01-02-005</t>
  </si>
  <si>
    <t>CUCHARAS  DE METAL PARA MESA</t>
  </si>
  <si>
    <t>01-02-006</t>
  </si>
  <si>
    <t>CUCHARA PARA POSTRE</t>
  </si>
  <si>
    <t>01-02-007</t>
  </si>
  <si>
    <t>CUCHARAS DE METAL PARA CAFÉ</t>
  </si>
  <si>
    <t>01-02-008</t>
  </si>
  <si>
    <t>PLATO DE PORCELANO LLANO BLANCO</t>
  </si>
  <si>
    <t>01-02-009</t>
  </si>
  <si>
    <t>PLATO DE POSTRE DE PORCELANA</t>
  </si>
  <si>
    <t>01-02-010</t>
  </si>
  <si>
    <t>PLATO DE PORCELANA HONDO  BLACON</t>
  </si>
  <si>
    <t>01-02-011</t>
  </si>
  <si>
    <t>AZUCARERA BLANCA CUADRADA</t>
  </si>
  <si>
    <t>CINTA METRICA TRUPPER</t>
  </si>
  <si>
    <t>MACHETE SUPER BELLOTA</t>
  </si>
  <si>
    <t>MARTILLO BENO 29 MM</t>
  </si>
  <si>
    <t>SEGUETA MANGO TRAMONTINA</t>
  </si>
  <si>
    <t>MANGUERA 100 PIE FLEXIBLE LIFEFLEX</t>
  </si>
  <si>
    <t>ENCHUFES AMARILLO 110W C/TIERRA</t>
  </si>
  <si>
    <t>CAJA 2X4 AMERICANA</t>
  </si>
  <si>
    <t>TALADRO WEATINGHAUSE</t>
  </si>
  <si>
    <t>01-08-016</t>
  </si>
  <si>
    <t>BARRERA 1/2 X 6 TRUPPER</t>
  </si>
  <si>
    <t>BARRERA 1/4 X6 TRUPPER</t>
  </si>
  <si>
    <t>TAPE ELECTRICO 3M1/4 X60</t>
  </si>
  <si>
    <t>LLAVE AJUSTABLE N12 TRUPPER</t>
  </si>
  <si>
    <t>MACETA BELLOTA 2 1/2</t>
  </si>
  <si>
    <t>JUEGOS DE DESTORNILLADORES STANLEY</t>
  </si>
  <si>
    <t>HACHA BELLOTA</t>
  </si>
  <si>
    <t>ACEITE MULTIUSOS WD-40</t>
  </si>
  <si>
    <t xml:space="preserve">TARUGO VERDE  ¼ X 1-/2 </t>
  </si>
  <si>
    <t>01-08-031</t>
  </si>
  <si>
    <t>TUBO CONDUIT 3X10PIES EMT</t>
  </si>
  <si>
    <t>01-08-032</t>
  </si>
  <si>
    <t>CANALETAS GRIS P/PISO LARGA 1 METRO</t>
  </si>
  <si>
    <t>01-08-034</t>
  </si>
  <si>
    <t>PIES DE ALAMBRE ELECTRICO NO.12(2.5MM)</t>
  </si>
  <si>
    <t>ROLLO</t>
  </si>
  <si>
    <t>01-08-035</t>
  </si>
  <si>
    <t>TEE DE PRESION PVC 3/4</t>
  </si>
  <si>
    <t>01-08-036</t>
  </si>
  <si>
    <t>AMPERIMETRO</t>
  </si>
  <si>
    <t>01-08-037</t>
  </si>
  <si>
    <t>01-08-038</t>
  </si>
  <si>
    <t>TUBO DE PRESION PVC SCH-40  3/4X19</t>
  </si>
  <si>
    <t>01-08-039</t>
  </si>
  <si>
    <t>01-08-040</t>
  </si>
  <si>
    <t>LLAVE DE PASO PVC 3/4</t>
  </si>
  <si>
    <t>01-08-041</t>
  </si>
  <si>
    <t>01-08-042</t>
  </si>
  <si>
    <t>CODO DE PRESION PVC 3/4</t>
  </si>
  <si>
    <t>01-08-044</t>
  </si>
  <si>
    <t>01-08-045</t>
  </si>
  <si>
    <t>CEMENTO PVC 16 ONZA</t>
  </si>
  <si>
    <t>01-08-046</t>
  </si>
  <si>
    <t>01-08-047</t>
  </si>
  <si>
    <t>HOJA DE SIERRA BI METALICA 1/2X32</t>
  </si>
  <si>
    <t>01-08-048</t>
  </si>
  <si>
    <t>BOMBA PERIFERICA 0.5 PH 110V  60HZ</t>
  </si>
  <si>
    <t>01-08-049</t>
  </si>
  <si>
    <t>CINTA ELECTRICA DE VINILO 3/4X66</t>
  </si>
  <si>
    <t>01-08-050</t>
  </si>
  <si>
    <t>01-08-051</t>
  </si>
  <si>
    <t>UNION UNIVERSAL PVC  3/4</t>
  </si>
  <si>
    <t>01-08-052</t>
  </si>
  <si>
    <t>CAJAS DE TOMA CORRIENTE  2X4 PLASTICAS BLANCAS</t>
  </si>
  <si>
    <t>01-08-053</t>
  </si>
  <si>
    <t>CANALETA BLANCA PVC CON ADHESIVO 15X10 POR 2.0M</t>
  </si>
  <si>
    <t>01-08-054</t>
  </si>
  <si>
    <t>POLEA 1</t>
  </si>
  <si>
    <t>01-08-055</t>
  </si>
  <si>
    <t>ABRAZADERA GARV 1/2ANIZADA  1/2</t>
  </si>
  <si>
    <t>01-08-056</t>
  </si>
  <si>
    <t>TORNILLO 10X1 ½</t>
  </si>
  <si>
    <t>01-08-057</t>
  </si>
  <si>
    <t>01-08-058</t>
  </si>
  <si>
    <t>MEZCLA PARA PAÑETE 90LB</t>
  </si>
  <si>
    <t>ENCENDEDOR ELECTRICO PARA ESTUFA</t>
  </si>
  <si>
    <t>01-11-043</t>
  </si>
  <si>
    <t>TONER 206A NEGRO</t>
  </si>
  <si>
    <t>SELLOS AUTOTINTADO MICROBAN</t>
  </si>
  <si>
    <t>TONER CANON 051</t>
  </si>
  <si>
    <t>CAJAS CARTON BLANCAS</t>
  </si>
  <si>
    <t>01-12-037</t>
  </si>
  <si>
    <t>01-12-038</t>
  </si>
  <si>
    <t>NEUMATICO 235/60R18</t>
  </si>
  <si>
    <t>28/04/2022</t>
  </si>
  <si>
    <t>ABRIL-JUNIO</t>
  </si>
  <si>
    <t>ENERO-MARZO</t>
  </si>
  <si>
    <t>TIJERA</t>
  </si>
  <si>
    <t>CORRECTOR LIQUIDO</t>
  </si>
  <si>
    <t>MARCADORES DE PIZARRA</t>
  </si>
  <si>
    <t>MARCADORES PERMANENTES</t>
  </si>
  <si>
    <t>GRAPADORAS</t>
  </si>
  <si>
    <t>SACA GRAPAS</t>
  </si>
  <si>
    <t>CLIPS AGLUTINANTE  1"1/4</t>
  </si>
  <si>
    <t>BOTELLA DE TINTA 554 NEGRA</t>
  </si>
  <si>
    <t>RESMA PAPEL TIMBRADA CON LOGO EN HILO</t>
  </si>
  <si>
    <t>RESMA PAPEL CON LOGO EN BOND</t>
  </si>
  <si>
    <t>TARJETAS DE PRESENTACION  BIENES Y MUEBLES</t>
  </si>
  <si>
    <t>TARJETAS DE PRESENTACION  JURIDICO</t>
  </si>
  <si>
    <t xml:space="preserve">TARJETAS DE PRESENTACION  BIENES </t>
  </si>
  <si>
    <t>JULIO-SEPTIEMBRE</t>
  </si>
  <si>
    <r>
      <rPr>
        <sz val="12"/>
        <color theme="1"/>
        <rFont val="Arial"/>
        <family val="2"/>
      </rPr>
      <t>CERRADURA  NO. 61050 SOBREPONER IZQUIERDA</t>
    </r>
    <r>
      <rPr>
        <sz val="9"/>
        <color theme="1"/>
        <rFont val="Arial"/>
        <family val="2"/>
      </rPr>
      <t>.</t>
    </r>
  </si>
  <si>
    <t>01-01-013</t>
  </si>
  <si>
    <t>20/12/2022</t>
  </si>
  <si>
    <t>01-01-014</t>
  </si>
  <si>
    <t>01-01-015</t>
  </si>
  <si>
    <t>ACEITE DE FREIR 16 OZ</t>
  </si>
  <si>
    <t>01-01-016</t>
  </si>
  <si>
    <t>PAQUETE DE ARROZ 5 LB</t>
  </si>
  <si>
    <t>PQT</t>
  </si>
  <si>
    <t>01-01-017</t>
  </si>
  <si>
    <t>ESPAGUETTI  PAQUETE</t>
  </si>
  <si>
    <t>01-01-018</t>
  </si>
  <si>
    <t>HARIN DE MAIZ 14 ONZ</t>
  </si>
  <si>
    <t>01-01-019</t>
  </si>
  <si>
    <t>AZUCAR PAQUETE DE 5 LIBRAS</t>
  </si>
  <si>
    <t>01-01-020</t>
  </si>
  <si>
    <t>CAFÉ PAQUETE DE 1 LIBRA</t>
  </si>
  <si>
    <t>01-01-021</t>
  </si>
  <si>
    <t>GUANDULES VERDE 15 ONZA</t>
  </si>
  <si>
    <t>01-01-022</t>
  </si>
  <si>
    <t>MAIZ 15 ONZA</t>
  </si>
  <si>
    <t>01-01-023</t>
  </si>
  <si>
    <t>TOMATE EN PASTA 8 ONZA</t>
  </si>
  <si>
    <t>01-01-024</t>
  </si>
  <si>
    <t>TELERA</t>
  </si>
  <si>
    <t>01-01-025</t>
  </si>
  <si>
    <t>GALLETA DE MANTEQUILLA EN LATA DE 340 GRAMOS</t>
  </si>
  <si>
    <t>01-01-026</t>
  </si>
  <si>
    <t>DULCE NAVIDEÑOS 13 ONZA</t>
  </si>
  <si>
    <t>01-01-027</t>
  </si>
  <si>
    <t>TURRON BLANCO</t>
  </si>
  <si>
    <t>01-01-028</t>
  </si>
  <si>
    <t>SEMILLAS SECA MIXTA</t>
  </si>
  <si>
    <t>01-01-029</t>
  </si>
  <si>
    <t>BOMBONES RELLENOS DE CEREZA 6 ONZA</t>
  </si>
  <si>
    <t>01-01-030</t>
  </si>
  <si>
    <t>MANZANAS ROJAS</t>
  </si>
  <si>
    <t>01-01-031</t>
  </si>
  <si>
    <t>MANZANAS AMARILLAS</t>
  </si>
  <si>
    <t>01-01-032</t>
  </si>
  <si>
    <t>UVAS PASAS PAQUETE 200 GM</t>
  </si>
  <si>
    <t>01-01-033</t>
  </si>
  <si>
    <t xml:space="preserve">AGUA EMBOTELLADA 16 ONZAS PAQUETE DE 20 </t>
  </si>
  <si>
    <t>01-01-034</t>
  </si>
  <si>
    <t>UVAS ROJAS</t>
  </si>
  <si>
    <t>DISPENSADOR DE SERVILLETAS</t>
  </si>
  <si>
    <t>TAZA PARA TE</t>
  </si>
  <si>
    <t>LICUADORA USO DOMESTICO</t>
  </si>
  <si>
    <t>DISPENSADOR DE AGUA CALIENTE TERMO</t>
  </si>
  <si>
    <t>CUCHARA DE ALMUERZO</t>
  </si>
  <si>
    <t>TOSTADORA</t>
  </si>
  <si>
    <t>TENEDORES DE ALMUERZO</t>
  </si>
  <si>
    <t>CAFETERA DE 4 TAZAS</t>
  </si>
  <si>
    <t>TETERA DE AGUA PARA SERVIR AGUA CALIENTE</t>
  </si>
  <si>
    <t>CAFETERA DE 6 TAZAS</t>
  </si>
  <si>
    <t>01-02-012</t>
  </si>
  <si>
    <t>01-02-013</t>
  </si>
  <si>
    <t>ABRELATAS MANUAL</t>
  </si>
  <si>
    <t>01-02-014</t>
  </si>
  <si>
    <t>SET DE CUCHILLOS</t>
  </si>
  <si>
    <t>01-02-015</t>
  </si>
  <si>
    <t>BANDEJA DE SERVIR DE ACERO</t>
  </si>
  <si>
    <t>01-02-016</t>
  </si>
  <si>
    <t>01-02-017</t>
  </si>
  <si>
    <t>01-02-018</t>
  </si>
  <si>
    <t>01-02-019</t>
  </si>
  <si>
    <t>01-02-020</t>
  </si>
  <si>
    <t>01-02-021</t>
  </si>
  <si>
    <t>01-02-022</t>
  </si>
  <si>
    <t>01-02-023</t>
  </si>
  <si>
    <t>01-02-024</t>
  </si>
  <si>
    <t>01-02-025</t>
  </si>
  <si>
    <t>ALFOMBRA SINTETICA EXTERIOR</t>
  </si>
  <si>
    <t>19/12/2022</t>
  </si>
  <si>
    <t>SOMBRILLAS MANGO LARGO</t>
  </si>
  <si>
    <t>CIZALLA 18</t>
  </si>
  <si>
    <t>BROCHA DE PINTAR</t>
  </si>
  <si>
    <t>RODILLO DE PEINAR</t>
  </si>
  <si>
    <t>MANGO EXTEDIBLE DE RODILLO</t>
  </si>
  <si>
    <t>ALAMBRE DE PUAS PREMIUM</t>
  </si>
  <si>
    <t>PINTURA SEMIGLOSS BLANCA</t>
  </si>
  <si>
    <t>BANDEJA DE PINTAR</t>
  </si>
  <si>
    <t>LAMPARA PORTATIL RECARGABLE TRUPPER</t>
  </si>
  <si>
    <t>ALAMBRRE ELECTRICO DE 12 PIES</t>
  </si>
  <si>
    <t>ALAMBRE ELECTRICO DE 10 PIES</t>
  </si>
  <si>
    <t>LAMPARA SOLAR LED</t>
  </si>
  <si>
    <t>CANDADO</t>
  </si>
  <si>
    <t>CERRADURA  PUERTA COLOR CROMADO</t>
  </si>
  <si>
    <t>CADENA GALVANUZADA.</t>
  </si>
  <si>
    <t>ESLINGA DE SEGURIDAD TRUPPER</t>
  </si>
  <si>
    <t>CAPA IMPERMEABLE CON CINTA TRUPPER</t>
  </si>
  <si>
    <t>BOMBA PERIFERICA TRUPPER</t>
  </si>
  <si>
    <t>CORTADORA MANUAL DE PASTO TRUPPER</t>
  </si>
  <si>
    <t>BOMBA DE FUMIGACION A GASOLINA TRUPPER</t>
  </si>
  <si>
    <t>BRAZO HIDRAULICO DE BOTELLA PARA PUERTA TRUPPER</t>
  </si>
  <si>
    <t>DETECTOR DE METALES MANUAL</t>
  </si>
  <si>
    <t>SEÑALIZADOR DE EXTINTOR TRUPPER</t>
  </si>
  <si>
    <t>SEÑALIZADOR DE PUERTA TRUPPER</t>
  </si>
  <si>
    <t>ANTIOXIDO NEGRO</t>
  </si>
  <si>
    <t>SOLVENTE DE PINTURA VINIL</t>
  </si>
  <si>
    <t>01-11-044</t>
  </si>
  <si>
    <t xml:space="preserve">UNIDAD DE FUNDA DE BASURA 4 GALONES </t>
  </si>
  <si>
    <t>01-11-045</t>
  </si>
  <si>
    <t>UNIDAD FUNDA DE BASURA 13 GALONES</t>
  </si>
  <si>
    <t>01-11-046</t>
  </si>
  <si>
    <t>UNIDAD DE FUNDA DE BASURA 40 GALONES</t>
  </si>
  <si>
    <t>01-11-047</t>
  </si>
  <si>
    <t>ZAFACON OFICINA SIN TAPA</t>
  </si>
  <si>
    <t>01-11-048</t>
  </si>
  <si>
    <t>ZAFACON DE BAÑO CON TAPA</t>
  </si>
  <si>
    <t>01-11-049</t>
  </si>
  <si>
    <t>DISPENSADOR DE PAPEL TOALLA</t>
  </si>
  <si>
    <t>01-11-050</t>
  </si>
  <si>
    <t>01-11-051</t>
  </si>
  <si>
    <t>ESCOBA DE GOMA CON PALO 18"</t>
  </si>
  <si>
    <t>FOLDER MANILA 8 1/2X14</t>
  </si>
  <si>
    <t>29/11/2022</t>
  </si>
  <si>
    <t xml:space="preserve">FOLDER MANILA 8  1/2X11 </t>
  </si>
  <si>
    <t>01-12-039</t>
  </si>
  <si>
    <t>01-12-040</t>
  </si>
  <si>
    <t>01-12-041</t>
  </si>
  <si>
    <t>01-12-042</t>
  </si>
  <si>
    <t>01-12-043</t>
  </si>
  <si>
    <t>01-12-044</t>
  </si>
  <si>
    <t>01-12-045</t>
  </si>
  <si>
    <t>TONER HP L 206 CYAN</t>
  </si>
  <si>
    <t>TONER HP L 206 MAGENTA</t>
  </si>
  <si>
    <t>BOTELLA TINTA 664 NEGRA</t>
  </si>
  <si>
    <t>01-12-046</t>
  </si>
  <si>
    <t>BOTELLA DE  TINTA 544 YELLOW</t>
  </si>
  <si>
    <t>BOTELLA DE TINTA 554 MAGENTA</t>
  </si>
  <si>
    <t>01-12-047</t>
  </si>
  <si>
    <t>01-12-048</t>
  </si>
  <si>
    <t>01-12-049</t>
  </si>
  <si>
    <t>01-12-050</t>
  </si>
  <si>
    <t>SOBRE MANILA 9X12</t>
  </si>
  <si>
    <t>01-12-051</t>
  </si>
  <si>
    <t>OCTUBRE-DICIEMBRE</t>
  </si>
  <si>
    <t>CLORO EN TABLETA</t>
  </si>
  <si>
    <t>JABON DE CUABA</t>
  </si>
  <si>
    <t>BRILLO SCOT DE ACERO</t>
  </si>
  <si>
    <t>PAQUETE DE AZUCAR (5 LBS)</t>
  </si>
  <si>
    <t>PAQUETE CAFÉ  (1 LB)</t>
  </si>
  <si>
    <t xml:space="preserve">CAJA DE NUECES MIXTAS </t>
  </si>
  <si>
    <t>CAJITAS DE TE DE GINGER Y LIMON</t>
  </si>
  <si>
    <t>PALO DE ESCOBA</t>
  </si>
  <si>
    <t>JABON LIQUIDO DE CUABA</t>
  </si>
  <si>
    <t>UNIDAD DE CLORO EN TABLETA PARA CISTERNA</t>
  </si>
  <si>
    <t>BRILLO SCOTT DE ACERO</t>
  </si>
  <si>
    <t>CUBETA CON ESCURRIDOR 10 LITROS</t>
  </si>
  <si>
    <t>UNIDAD DE FUNDA DE BASURA 4 GALONES</t>
  </si>
  <si>
    <t>UNIDAD DE FUNDA DE BASURA 13 GALONES</t>
  </si>
  <si>
    <t>ZAFACON DE OFICINA SIN TAPA</t>
  </si>
  <si>
    <t>DISPENSADOR DE PAPEL HIGIENICO</t>
  </si>
  <si>
    <t xml:space="preserve">GOMA LIMPIA CRISTALES 18¨ SUPER CLEAN </t>
  </si>
  <si>
    <t>01-11-052</t>
  </si>
  <si>
    <t>ATOMIZADOR DE 16 ONZAS</t>
  </si>
  <si>
    <t>01-11-053</t>
  </si>
  <si>
    <t>ESCOBA DE GOMA CON PALO 18¨</t>
  </si>
  <si>
    <t>FOLDER MANILA  8  1/2  x14</t>
  </si>
  <si>
    <t>BOTELLA DE TINTA 664 NEGRA</t>
  </si>
  <si>
    <t>BOTELLA DE TINTA 554 CYAN</t>
  </si>
  <si>
    <t>BOTELLA DE TINTA 554 YELLOW</t>
  </si>
  <si>
    <t>01-12-052</t>
  </si>
  <si>
    <t>01-12-053</t>
  </si>
  <si>
    <t>01-12-054</t>
  </si>
  <si>
    <t>01-12-055</t>
  </si>
  <si>
    <t>01-12-056</t>
  </si>
  <si>
    <t>BOTELLA DE TINTA 664 CYAN</t>
  </si>
  <si>
    <t>01-12-057</t>
  </si>
  <si>
    <t>SOBRE MANILA 9 X 12</t>
  </si>
  <si>
    <t>01-12-058</t>
  </si>
  <si>
    <t>FALDO PAPEL DE BAÑO 12 UND</t>
  </si>
  <si>
    <t>SERVILLETAS 250/1 NIVEO (10 UNDS)</t>
  </si>
  <si>
    <t>SERVILLETAS 250/1 NIVEO</t>
  </si>
  <si>
    <t>CAJAS DE SEVILLETAS NIVEO 1/60</t>
  </si>
  <si>
    <t>PAQUETE DE SERVILLETAS 50</t>
  </si>
  <si>
    <t>SOBRE MANILA   8 1/2 x14  100 UND</t>
  </si>
  <si>
    <t>SOBRE MANILA  8  1/2  x14</t>
  </si>
  <si>
    <t>SOBRE MANILA 8 1/2 X 11 /500 UND</t>
  </si>
  <si>
    <t xml:space="preserve">SOBRE MANILA 8 1/2 X 11 </t>
  </si>
  <si>
    <t>FOLDER  8  1/2  x14 100 UND</t>
  </si>
  <si>
    <t>CAJAS</t>
  </si>
  <si>
    <t xml:space="preserve">FOLDER  8  1/2  x14 </t>
  </si>
  <si>
    <t>FOLDER   8  1/2  x11 100 UND</t>
  </si>
  <si>
    <t>FOLDER  8 1/2 x 11</t>
  </si>
  <si>
    <t>RESMA PAPEL 81/2 x 11</t>
  </si>
  <si>
    <t>RESMA</t>
  </si>
  <si>
    <t>RESMA PAPEL 81/2 x 14</t>
  </si>
  <si>
    <t>REGLA PLASTICA 12</t>
  </si>
  <si>
    <t>LIBREAS RAYADAS 81/2 X 11</t>
  </si>
  <si>
    <t>CAJA 12</t>
  </si>
  <si>
    <t>CLIPS BILLETERO 3/4 19 MM</t>
  </si>
  <si>
    <t>CLIPS BILLETERO  25 MM</t>
  </si>
  <si>
    <t>CLIPS BILLETERO 1 1/4 32MM</t>
  </si>
  <si>
    <t>CLIPS BILLETERO 1 5/8 41MM</t>
  </si>
  <si>
    <t>CINTA ADHESIVA DOBLE CARA</t>
  </si>
  <si>
    <t>CINTA ADHESIVA 3/4</t>
  </si>
  <si>
    <t>LAPIZ ARTESCO CARBON</t>
  </si>
  <si>
    <t xml:space="preserve"> LAPICEROS AZUL  12/1</t>
  </si>
  <si>
    <t xml:space="preserve">LAPICERO AZUL </t>
  </si>
  <si>
    <t>LAPICERO NEGROS 12/1</t>
  </si>
  <si>
    <t xml:space="preserve">LAPICERO NEGROS </t>
  </si>
  <si>
    <t>LAPICERO ROJOS 12/1</t>
  </si>
  <si>
    <t>LAPICERO ROJOS</t>
  </si>
  <si>
    <t>SACAPUNTA DR METAL</t>
  </si>
  <si>
    <t>TINTA GOTERO P/ SELOLOS AZUL</t>
  </si>
  <si>
    <t>BOTELLA DE TINTA 664 YELLOW</t>
  </si>
  <si>
    <t>BOTELLA DE TINTA 664 MAGENTA</t>
  </si>
  <si>
    <t>BOTELLA DE TINTA 664 CYAN AZUL</t>
  </si>
  <si>
    <t>BOTELLA DE TINTA 664 NEGRO</t>
  </si>
  <si>
    <t>BOTELLA DE TINTA 544 NEGRA</t>
  </si>
  <si>
    <t>BOTELLA DE TINTA 544 MAGENTA</t>
  </si>
  <si>
    <t>BOTELLA DE TINTA 544 AMARILLA</t>
  </si>
  <si>
    <t>MARCADORES PERMANENTES ROJO</t>
  </si>
  <si>
    <t>MARCADORES PERMANENTES VERDE</t>
  </si>
  <si>
    <t>MARCADORES PERMANENTES NEGRO</t>
  </si>
  <si>
    <t>MARCADOR PIZARRA MAGICA ROJO A BASE DE AGUA</t>
  </si>
  <si>
    <t>MARCADOR PIZARRA MAGICA AZUL A BASE DE AGUA</t>
  </si>
  <si>
    <t>MARCADOR PIZARRA MAGICA VERDE A BASE DE AGUA</t>
  </si>
  <si>
    <t>RESALTADORES AMARILLOS</t>
  </si>
  <si>
    <t>RESALTADORES COLOR NARANJA</t>
  </si>
  <si>
    <t>01-12-059</t>
  </si>
  <si>
    <t>RESALTADORES ROSADOS</t>
  </si>
  <si>
    <t>01-12-060</t>
  </si>
  <si>
    <t>RESALTADOR AZUL</t>
  </si>
  <si>
    <t>01-12-061</t>
  </si>
  <si>
    <t>RESALTADOR VERDE</t>
  </si>
  <si>
    <t>CAJA DE GRAPA</t>
  </si>
  <si>
    <t>GANCHOS PARA FOLDER 2 HOYOD 70MM</t>
  </si>
  <si>
    <t>PERFORADORA 2 HOYOS</t>
  </si>
  <si>
    <t>TABLILLA DE MADERA 8 1/2 X 11</t>
  </si>
  <si>
    <t>MOCHILA</t>
  </si>
  <si>
    <t>01-12-062</t>
  </si>
  <si>
    <t>01-12-063</t>
  </si>
  <si>
    <t>01-12-065</t>
  </si>
  <si>
    <t>CAJAS DE SEVILLETAS NIVEO (10 UNIDADES)</t>
  </si>
  <si>
    <t>CLIPS 50 MM</t>
  </si>
  <si>
    <t>01-12-064</t>
  </si>
  <si>
    <t>01-12-066</t>
  </si>
  <si>
    <t>01-12-067</t>
  </si>
  <si>
    <t>01-12-068</t>
  </si>
  <si>
    <t>01-12-069</t>
  </si>
  <si>
    <t>01-12-070</t>
  </si>
  <si>
    <t>01-12-071</t>
  </si>
  <si>
    <t>01-12-072</t>
  </si>
  <si>
    <t>01-12-073</t>
  </si>
  <si>
    <t>01-12-074</t>
  </si>
  <si>
    <t>01-12-075</t>
  </si>
  <si>
    <t>01-12-076</t>
  </si>
  <si>
    <t>01-12-077</t>
  </si>
  <si>
    <t>01-12-078</t>
  </si>
  <si>
    <t>01-12-079</t>
  </si>
  <si>
    <t>01-12-080</t>
  </si>
  <si>
    <t>01-12-081</t>
  </si>
  <si>
    <t>01-12-082</t>
  </si>
  <si>
    <t>01-12-083</t>
  </si>
  <si>
    <t>01-12-084</t>
  </si>
  <si>
    <t>01-12-085</t>
  </si>
  <si>
    <t>01-12-086</t>
  </si>
  <si>
    <t>01-12-087</t>
  </si>
  <si>
    <t>01-12-088</t>
  </si>
  <si>
    <t>01-12-089</t>
  </si>
  <si>
    <t>01-12-090</t>
  </si>
  <si>
    <t>01-12-091</t>
  </si>
  <si>
    <t>01-12-092</t>
  </si>
  <si>
    <t>01-12-093</t>
  </si>
  <si>
    <t>01-12-094</t>
  </si>
  <si>
    <t>01-12-095</t>
  </si>
  <si>
    <t>01-12-096</t>
  </si>
  <si>
    <t>01-12-097</t>
  </si>
  <si>
    <t>13/02/2024</t>
  </si>
  <si>
    <t>TOALLA MICROFIBRA PARA COCINA</t>
  </si>
  <si>
    <t>GALON ABRILLANTADOR LIQUIDO DE GOMA</t>
  </si>
  <si>
    <t>FARDO</t>
  </si>
  <si>
    <t xml:space="preserve"> </t>
  </si>
  <si>
    <t>CUBETA CON ESCURRIDOR 20 LITROS</t>
  </si>
  <si>
    <t>SOBRE MANILA  8  1/2  x11</t>
  </si>
  <si>
    <t>FOLDER   8  1/2  x14 100 UND</t>
  </si>
  <si>
    <t>FOLDER   8  1/2  x14</t>
  </si>
  <si>
    <t>FOLDER   8  1/2  x11   100/1</t>
  </si>
  <si>
    <t>FOLDER  8  1/2  x11</t>
  </si>
  <si>
    <t>CLIPS BILLETERO 51"</t>
  </si>
  <si>
    <t>CLIPS BILLETERO 1 25 MM</t>
  </si>
  <si>
    <t>CLIPS AGLUTINANTE51 MM</t>
  </si>
  <si>
    <t xml:space="preserve"> LAPIZ ARTESCO</t>
  </si>
  <si>
    <t>LAPICERO AZUL 12/1</t>
  </si>
  <si>
    <t>LAPICERO AZUL</t>
  </si>
  <si>
    <t>LAPICERO NEGROS</t>
  </si>
  <si>
    <t>GUILLOTINA EN METAL 15X12</t>
  </si>
  <si>
    <t>PENDAFLEX 8X11 ESSELTE/PEN 25 UND</t>
  </si>
  <si>
    <t>BOTELLA DE TINTA 544  NEGRA</t>
  </si>
  <si>
    <t>MARCADORES PERMANENTES AZUL</t>
  </si>
  <si>
    <t>31/04/2024</t>
  </si>
  <si>
    <t>GALON</t>
  </si>
  <si>
    <t>01-11-054</t>
  </si>
  <si>
    <t>.</t>
  </si>
  <si>
    <t>RESMA PAPEL CON LOGO TIMBRADO INCABIDE BOND</t>
  </si>
  <si>
    <t xml:space="preserve">SOBRES CON LOGO INSTITUCIONAL </t>
  </si>
  <si>
    <t>RESMA PAPEL CON LOGO TIMBRADO INCABIDE HILO</t>
  </si>
  <si>
    <t>TARJETAS DE PRESENTACION  DIRECCION EJECUTIVA</t>
  </si>
  <si>
    <t>TARJETAS DE PRESENTACION  CONSUKLTOR JURIDICO</t>
  </si>
  <si>
    <t>TARJETAS DE PRESENTACION  BIENES INMUEBLES</t>
  </si>
  <si>
    <t>TARJETAS DE PRESENTACION  BIENES  MUEBLES</t>
  </si>
  <si>
    <t>CAJA DE TE JARABE SACA GRIPE RANGEL</t>
  </si>
  <si>
    <t xml:space="preserve">TOALLA MICROFIBRA PARA COCINA </t>
  </si>
  <si>
    <t xml:space="preserve">COMPUESTO ABRASIVO ESMERIL </t>
  </si>
  <si>
    <t>GALON DESCALYN VALERY</t>
  </si>
  <si>
    <t>GALON ABRILLANTADOE LIQUIDO DE GOMA</t>
  </si>
  <si>
    <t>UNIDAD DE FUNDA DE BASURA 55 GALONES</t>
  </si>
  <si>
    <t>ZAFACON RIMAX 13 GL BLANCO</t>
  </si>
  <si>
    <t>01-11-055</t>
  </si>
  <si>
    <t>01-11-056</t>
  </si>
  <si>
    <t>CAJA/500UND</t>
  </si>
  <si>
    <t>SOBRE MANILA BLANCO CON LOGO INCABIDE</t>
  </si>
  <si>
    <t>SOBRE MANILA (3.5X 5.5)</t>
  </si>
  <si>
    <t>SOBRE 10X15</t>
  </si>
  <si>
    <t>LIBRETAS RAYADAS 5/8 PAQUETES 12 UNDS.</t>
  </si>
  <si>
    <t>CLIPS BILLETERO  51"</t>
  </si>
  <si>
    <t>CLIPS BILLETERO 1  25 MM</t>
  </si>
  <si>
    <t>CLIPS BILLETERO 1   5/8 41MM</t>
  </si>
  <si>
    <t>CLIPS AGLUTINANTE 51 MM</t>
  </si>
  <si>
    <t>15/2/2024</t>
  </si>
  <si>
    <t>CAJA DE GOMITAS FINA</t>
  </si>
  <si>
    <t>BOTELLA DE TINTA 664 YELOW</t>
  </si>
  <si>
    <t>BOTELLA DE TINTA 544 CYAN</t>
  </si>
  <si>
    <t>RESMA DE PAPEL TIMBRADO INCABIDE 500/1</t>
  </si>
  <si>
    <t>RESMA DE PAPEL HILO TIMBRADO  INCABIDE 500/1</t>
  </si>
  <si>
    <t>TARJETAS DE PRESENTACION DIRECCION EJECUTIVA</t>
  </si>
  <si>
    <t>TARJETAS DE PRESENTACION CONSULTOR JURIDICO</t>
  </si>
  <si>
    <t>01-12-098</t>
  </si>
  <si>
    <t>TARJETAS DE PRESENTACION  INMUEBLES</t>
  </si>
  <si>
    <t>01-12-099</t>
  </si>
  <si>
    <t>COMPUESTO ABRASIVO ESMERIL</t>
  </si>
  <si>
    <t xml:space="preserve">JABON DE CUABA </t>
  </si>
  <si>
    <t>01-11-057</t>
  </si>
  <si>
    <t>01-11-058</t>
  </si>
  <si>
    <t>01-11-059</t>
  </si>
  <si>
    <t>01-11-060</t>
  </si>
  <si>
    <t>01-11-061</t>
  </si>
  <si>
    <t>01-11-062</t>
  </si>
  <si>
    <t xml:space="preserve">LAPICERO ROJOS </t>
  </si>
  <si>
    <t>A 544</t>
  </si>
  <si>
    <t>01-13-01</t>
  </si>
  <si>
    <t>CHALECOS ANTIBALAS</t>
  </si>
  <si>
    <t>01-13-02</t>
  </si>
  <si>
    <t xml:space="preserve">CARTUCHOS PARA ESCOPETA CALIBRE 12 CAJA DE </t>
  </si>
  <si>
    <t>19/125/2024</t>
  </si>
  <si>
    <t>01-13-03</t>
  </si>
  <si>
    <t>CAPSULAS CALIBRE 38 CAJA 50/UND</t>
  </si>
  <si>
    <t>22/04/2025</t>
  </si>
  <si>
    <t>21/04/2025</t>
  </si>
  <si>
    <t>SOBRE MANILA (3.5X 5.5) (SOBRE DE DINERO) 500/1</t>
  </si>
  <si>
    <t>PAQ. 12</t>
  </si>
  <si>
    <t>SUAPER MR MOSP#36</t>
  </si>
  <si>
    <t>GUANTES AMARILLO MANOS SUAVE</t>
  </si>
  <si>
    <t>17/06/2025</t>
  </si>
  <si>
    <t>ZAFACON PLASTICO DE 30 LTS CON TAPA  Y PEDAR RI</t>
  </si>
  <si>
    <t>CHIPERO DE ESTUFA</t>
  </si>
  <si>
    <t>BANDEJA RECTARGULAR</t>
  </si>
  <si>
    <t>TAPON DE FREGADERO</t>
  </si>
  <si>
    <t>01-11-063</t>
  </si>
  <si>
    <t>01-11-064</t>
  </si>
  <si>
    <t>01-11-065</t>
  </si>
  <si>
    <t xml:space="preserve">MANTELES PARA BANDEJA </t>
  </si>
  <si>
    <t xml:space="preserve">ZAFACON PLAST. 30 LTS C/ TAPA Y PEDAL </t>
  </si>
  <si>
    <t>TERMO PARA CAFÉ  2.5 LITROS</t>
  </si>
  <si>
    <t>AMBIENTADOR EN VELON GLADE</t>
  </si>
  <si>
    <t>14/11/2025</t>
  </si>
  <si>
    <t>ZAFACON PLAST. CON TAPA Y PEDAL 8 GLS</t>
  </si>
  <si>
    <t>01-11-066</t>
  </si>
  <si>
    <t>SOBRE MANILA   8 1/2 x14  500 UND</t>
  </si>
  <si>
    <t>CAJA 500 UD</t>
  </si>
  <si>
    <t xml:space="preserve">SOBRE MANILA  8  1/2  x11 </t>
  </si>
  <si>
    <t>CAJA 500UND</t>
  </si>
  <si>
    <t>30/12/2025</t>
  </si>
  <si>
    <t>SOBRE DE CARTA TIMBRADOS No. 10,4.5X9</t>
  </si>
  <si>
    <t>TINTA GOTERO/PARA SELLOS AZUL</t>
  </si>
  <si>
    <t>GANCHOS PARA FOLDER 2 HOYO 70MM</t>
  </si>
  <si>
    <t>POST IT - 3X3  AMARILLO</t>
  </si>
  <si>
    <t>PORTA LAPIZ</t>
  </si>
  <si>
    <t xml:space="preserve">KIT DE ALIEMNTOS Y BEBIDAS </t>
  </si>
  <si>
    <t>23/12/2025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</si>
</sst>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sz val="9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5" fillId="0" borderId="0"/>
  </cellStyleXfs>
  <cellXfs count="3">
    <xf numFmtId="0" fontId="0" fillId="0" borderId="0" xfId="0"/>
    <xf numFmtId="0" fontId="1" fillId="0" borderId="0" xfId="0" applyFont="1" applyAlignment="1">
      <alignment vertical="center"/>
    </xf>
    <xf numFmtId="0" fontId="4" fillId="0" borderId="0" xfId="0" applyFont="1"/>
  </cellXfs>
  <cellStyles count="2">
    <cellStyle name="Normal" xfId="0" builtinId="0"/>
    <cellStyle name="Normal 2 2 2" xfId="1" xr:uid="{4508F3F2-F259-46C0-A746-0894F336EA7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B453E7-ED5E-4170-83E5-02F77B49AA38}">
  <dimension ref="A1:O2604"/>
  <sheetViews>
    <sheetView tabSelected="1" topLeftCell="E2583" zoomScale="80" zoomScaleNormal="80" workbookViewId="0">
      <selection activeCell="M2608" sqref="M2608"/>
    </sheetView>
  </sheetViews>
  <sheetFormatPr defaultRowHeight="14.4" x14ac:dyDescent="0.3"/>
  <cols>
    <col min="1" max="1" width="23.33203125" customWidth="1"/>
    <col min="2" max="2" width="41.33203125" bestFit="1" customWidth="1"/>
    <col min="3" max="3" width="12" bestFit="1" customWidth="1"/>
    <col min="4" max="4" width="26.77734375" customWidth="1"/>
    <col min="5" max="5" width="30" bestFit="1" customWidth="1"/>
    <col min="6" max="6" width="20.5546875" bestFit="1" customWidth="1"/>
    <col min="7" max="7" width="25.44140625" bestFit="1" customWidth="1"/>
    <col min="8" max="8" width="23.21875" bestFit="1" customWidth="1"/>
    <col min="9" max="9" width="20" bestFit="1" customWidth="1"/>
    <col min="10" max="10" width="20.21875" bestFit="1" customWidth="1"/>
    <col min="11" max="11" width="21" customWidth="1"/>
    <col min="12" max="12" width="23.44140625" bestFit="1" customWidth="1"/>
    <col min="13" max="13" width="29.109375" bestFit="1" customWidth="1"/>
    <col min="14" max="14" width="20.5546875" customWidth="1"/>
  </cols>
  <sheetData>
    <row r="1" spans="1:15" ht="15.6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253</v>
      </c>
      <c r="O1" s="1" t="s">
        <v>254</v>
      </c>
    </row>
    <row r="2" spans="1:15" ht="15.6" x14ac:dyDescent="0.3">
      <c r="A2" s="1" t="s">
        <v>13</v>
      </c>
      <c r="B2" s="1" t="s">
        <v>14</v>
      </c>
      <c r="C2" s="1"/>
      <c r="D2" s="1">
        <v>5</v>
      </c>
      <c r="E2" s="1">
        <v>725</v>
      </c>
      <c r="F2" s="1">
        <v>30</v>
      </c>
      <c r="G2" s="1">
        <v>5850</v>
      </c>
      <c r="H2" s="1">
        <v>44613</v>
      </c>
      <c r="I2" s="1">
        <v>44613</v>
      </c>
      <c r="J2" s="1">
        <v>14</v>
      </c>
      <c r="K2" s="1">
        <f>+E2+G2/F2*9</f>
        <v>2480</v>
      </c>
      <c r="L2" s="1">
        <f>+D2+F2-J2</f>
        <v>21</v>
      </c>
      <c r="M2" s="1">
        <f>+E2+G2-K2</f>
        <v>4095</v>
      </c>
      <c r="N2" s="1" t="s">
        <v>368</v>
      </c>
      <c r="O2" s="1">
        <v>2022</v>
      </c>
    </row>
    <row r="3" spans="1:15" ht="15.6" x14ac:dyDescent="0.3">
      <c r="A3" s="1" t="s">
        <v>13</v>
      </c>
      <c r="B3" s="1" t="s">
        <v>15</v>
      </c>
      <c r="C3" s="1"/>
      <c r="D3" s="1">
        <v>10</v>
      </c>
      <c r="E3" s="1">
        <v>143.84</v>
      </c>
      <c r="F3" s="1">
        <v>18</v>
      </c>
      <c r="G3" s="1">
        <v>3239.94</v>
      </c>
      <c r="H3" s="1">
        <v>44613</v>
      </c>
      <c r="I3" s="1">
        <v>44613</v>
      </c>
      <c r="J3" s="1">
        <v>15</v>
      </c>
      <c r="K3" s="1">
        <f>+E3+G3/F3*5</f>
        <v>1043.8233333333333</v>
      </c>
      <c r="L3" s="1">
        <f t="shared" ref="L3:M9" si="0">+D3+F3-J3</f>
        <v>13</v>
      </c>
      <c r="M3" s="1">
        <f t="shared" si="0"/>
        <v>2339.9566666666669</v>
      </c>
      <c r="N3" s="1" t="s">
        <v>368</v>
      </c>
      <c r="O3" s="1">
        <v>2022</v>
      </c>
    </row>
    <row r="4" spans="1:15" ht="15.6" x14ac:dyDescent="0.3">
      <c r="A4" s="1" t="s">
        <v>13</v>
      </c>
      <c r="B4" s="1" t="s">
        <v>16</v>
      </c>
      <c r="C4" s="1"/>
      <c r="D4" s="1">
        <v>10</v>
      </c>
      <c r="E4" s="1">
        <v>2218.4</v>
      </c>
      <c r="F4" s="1">
        <v>36</v>
      </c>
      <c r="G4" s="1">
        <v>10151.85</v>
      </c>
      <c r="H4" s="1">
        <v>44613</v>
      </c>
      <c r="I4" s="1">
        <v>44613</v>
      </c>
      <c r="J4" s="1">
        <v>20</v>
      </c>
      <c r="K4" s="1">
        <f>+E4+G4/F4*10</f>
        <v>5038.3583333333336</v>
      </c>
      <c r="L4" s="1">
        <f t="shared" si="0"/>
        <v>26</v>
      </c>
      <c r="M4" s="1">
        <f t="shared" si="0"/>
        <v>7331.8916666666664</v>
      </c>
      <c r="N4" s="1" t="s">
        <v>368</v>
      </c>
      <c r="O4" s="1">
        <v>2022</v>
      </c>
    </row>
    <row r="5" spans="1:15" ht="15.6" x14ac:dyDescent="0.3">
      <c r="A5" s="1" t="s">
        <v>13</v>
      </c>
      <c r="B5" s="1" t="s">
        <v>17</v>
      </c>
      <c r="C5" s="1"/>
      <c r="D5" s="1">
        <v>0</v>
      </c>
      <c r="E5" s="1">
        <v>0</v>
      </c>
      <c r="F5" s="1">
        <v>7</v>
      </c>
      <c r="G5" s="1">
        <v>2057.9699999999998</v>
      </c>
      <c r="H5" s="1">
        <v>44613</v>
      </c>
      <c r="I5" s="1">
        <v>44613</v>
      </c>
      <c r="J5" s="1">
        <v>2</v>
      </c>
      <c r="K5" s="1">
        <f>+G5/F5*J5</f>
        <v>587.99142857142851</v>
      </c>
      <c r="L5" s="1">
        <f t="shared" si="0"/>
        <v>5</v>
      </c>
      <c r="M5" s="1">
        <f t="shared" si="0"/>
        <v>1469.9785714285713</v>
      </c>
      <c r="N5" s="1" t="s">
        <v>368</v>
      </c>
      <c r="O5" s="1">
        <v>2022</v>
      </c>
    </row>
    <row r="6" spans="1:15" ht="15.6" x14ac:dyDescent="0.3">
      <c r="A6" s="1" t="s">
        <v>13</v>
      </c>
      <c r="B6" s="1" t="s">
        <v>18</v>
      </c>
      <c r="C6" s="1"/>
      <c r="D6" s="1">
        <v>0</v>
      </c>
      <c r="E6" s="1">
        <v>0</v>
      </c>
      <c r="F6" s="1">
        <v>7</v>
      </c>
      <c r="G6" s="1">
        <v>2057.9699999999998</v>
      </c>
      <c r="H6" s="1">
        <v>44613</v>
      </c>
      <c r="I6" s="1">
        <v>44613</v>
      </c>
      <c r="J6" s="1">
        <v>2</v>
      </c>
      <c r="K6" s="1">
        <f t="shared" ref="K6:K8" si="1">+G6/F6*J6</f>
        <v>587.99142857142851</v>
      </c>
      <c r="L6" s="1">
        <f t="shared" si="0"/>
        <v>5</v>
      </c>
      <c r="M6" s="1">
        <f t="shared" si="0"/>
        <v>1469.9785714285713</v>
      </c>
      <c r="N6" s="1" t="s">
        <v>368</v>
      </c>
      <c r="O6" s="1">
        <v>2022</v>
      </c>
    </row>
    <row r="7" spans="1:15" ht="15.6" x14ac:dyDescent="0.3">
      <c r="A7" s="1" t="s">
        <v>13</v>
      </c>
      <c r="B7" s="1" t="s">
        <v>19</v>
      </c>
      <c r="C7" s="1"/>
      <c r="D7" s="1">
        <v>0</v>
      </c>
      <c r="E7" s="1">
        <v>0</v>
      </c>
      <c r="F7" s="1">
        <v>7</v>
      </c>
      <c r="G7" s="1">
        <v>2016.01</v>
      </c>
      <c r="H7" s="1">
        <v>44613</v>
      </c>
      <c r="I7" s="1">
        <v>44613</v>
      </c>
      <c r="J7" s="1">
        <v>2</v>
      </c>
      <c r="K7" s="1">
        <f t="shared" si="1"/>
        <v>576.00285714285712</v>
      </c>
      <c r="L7" s="1">
        <f t="shared" si="0"/>
        <v>5</v>
      </c>
      <c r="M7" s="1">
        <f t="shared" si="0"/>
        <v>1440.0071428571428</v>
      </c>
      <c r="N7" s="1" t="s">
        <v>368</v>
      </c>
      <c r="O7" s="1">
        <v>2022</v>
      </c>
    </row>
    <row r="8" spans="1:15" ht="15.6" x14ac:dyDescent="0.3">
      <c r="A8" s="1" t="s">
        <v>13</v>
      </c>
      <c r="B8" s="1" t="s">
        <v>20</v>
      </c>
      <c r="C8" s="1"/>
      <c r="D8" s="1">
        <v>0</v>
      </c>
      <c r="E8" s="1">
        <v>0</v>
      </c>
      <c r="F8" s="1">
        <v>3</v>
      </c>
      <c r="G8" s="1">
        <v>936.01</v>
      </c>
      <c r="H8" s="1">
        <v>44613</v>
      </c>
      <c r="I8" s="1">
        <v>44613</v>
      </c>
      <c r="J8" s="1">
        <v>2</v>
      </c>
      <c r="K8" s="1">
        <f t="shared" si="1"/>
        <v>624.00666666666666</v>
      </c>
      <c r="L8" s="1">
        <f t="shared" si="0"/>
        <v>1</v>
      </c>
      <c r="M8" s="1">
        <f t="shared" si="0"/>
        <v>312.00333333333333</v>
      </c>
      <c r="N8" s="1" t="s">
        <v>368</v>
      </c>
      <c r="O8" s="1">
        <v>2022</v>
      </c>
    </row>
    <row r="9" spans="1:15" ht="15.6" x14ac:dyDescent="0.3">
      <c r="A9" s="1" t="s">
        <v>13</v>
      </c>
      <c r="B9" s="1" t="s">
        <v>21</v>
      </c>
      <c r="C9" s="1"/>
      <c r="D9" s="1">
        <v>0</v>
      </c>
      <c r="E9" s="1">
        <v>0</v>
      </c>
      <c r="F9" s="1">
        <v>7</v>
      </c>
      <c r="G9" s="1">
        <v>1889.97</v>
      </c>
      <c r="H9" s="1">
        <v>44613</v>
      </c>
      <c r="I9" s="1">
        <v>44613</v>
      </c>
      <c r="J9" s="1">
        <v>1</v>
      </c>
      <c r="K9" s="1">
        <f>+G9/F9</f>
        <v>269.99571428571431</v>
      </c>
      <c r="L9" s="1">
        <f t="shared" si="0"/>
        <v>6</v>
      </c>
      <c r="M9" s="1">
        <f t="shared" si="0"/>
        <v>1619.9742857142858</v>
      </c>
      <c r="N9" s="1" t="s">
        <v>368</v>
      </c>
      <c r="O9" s="1">
        <v>2022</v>
      </c>
    </row>
    <row r="10" spans="1:15" ht="15.6" x14ac:dyDescent="0.3">
      <c r="A10" s="1" t="s">
        <v>22</v>
      </c>
      <c r="B10" s="1" t="s">
        <v>23</v>
      </c>
      <c r="C10" s="1"/>
      <c r="D10" s="1">
        <v>0</v>
      </c>
      <c r="E10" s="1">
        <v>0</v>
      </c>
      <c r="F10" s="1">
        <v>1</v>
      </c>
      <c r="G10" s="1">
        <v>12626</v>
      </c>
      <c r="H10" s="1">
        <v>44613</v>
      </c>
      <c r="I10" s="1">
        <v>44613</v>
      </c>
      <c r="J10" s="1">
        <v>1</v>
      </c>
      <c r="K10" s="1">
        <f>+G10</f>
        <v>12626</v>
      </c>
      <c r="L10" s="1">
        <v>0</v>
      </c>
      <c r="M10" s="1">
        <f>+E10+G10-K10</f>
        <v>0</v>
      </c>
      <c r="N10" s="1" t="s">
        <v>368</v>
      </c>
      <c r="O10" s="1">
        <v>2022</v>
      </c>
    </row>
    <row r="11" spans="1:15" ht="15.6" x14ac:dyDescent="0.3">
      <c r="A11" s="1" t="s">
        <v>24</v>
      </c>
      <c r="B11" s="1" t="s">
        <v>25</v>
      </c>
      <c r="C11" s="1"/>
      <c r="D11" s="1">
        <v>1</v>
      </c>
      <c r="E11" s="1">
        <v>472</v>
      </c>
      <c r="F11" s="1">
        <v>0</v>
      </c>
      <c r="G11" s="1">
        <v>0</v>
      </c>
      <c r="H11" s="1">
        <v>44461</v>
      </c>
      <c r="I11" s="1">
        <v>44461</v>
      </c>
      <c r="J11" s="1">
        <v>1</v>
      </c>
      <c r="K11" s="1">
        <f>+E11</f>
        <v>472</v>
      </c>
      <c r="L11" s="1">
        <f>+D11+F11-J11</f>
        <v>0</v>
      </c>
      <c r="M11" s="1">
        <f t="shared" ref="M11:M40" si="2">+E11+G11-K11</f>
        <v>0</v>
      </c>
      <c r="N11" s="1" t="s">
        <v>368</v>
      </c>
      <c r="O11" s="1">
        <v>2022</v>
      </c>
    </row>
    <row r="12" spans="1:15" ht="15.6" x14ac:dyDescent="0.3">
      <c r="A12" s="1" t="s">
        <v>26</v>
      </c>
      <c r="B12" s="1" t="s">
        <v>27</v>
      </c>
      <c r="C12" s="1"/>
      <c r="D12" s="1">
        <v>2</v>
      </c>
      <c r="E12" s="1">
        <v>873.2</v>
      </c>
      <c r="F12" s="1">
        <v>0</v>
      </c>
      <c r="G12" s="1">
        <v>0</v>
      </c>
      <c r="H12" s="1">
        <v>44461</v>
      </c>
      <c r="I12" s="1">
        <v>44461</v>
      </c>
      <c r="J12" s="1">
        <f>+D12</f>
        <v>2</v>
      </c>
      <c r="K12" s="1">
        <f>+E12</f>
        <v>873.2</v>
      </c>
      <c r="L12" s="1">
        <f t="shared" ref="L12:L40" si="3">+D12+F12-J12</f>
        <v>0</v>
      </c>
      <c r="M12" s="1">
        <f t="shared" si="2"/>
        <v>0</v>
      </c>
      <c r="N12" s="1" t="s">
        <v>368</v>
      </c>
      <c r="O12" s="1">
        <v>2022</v>
      </c>
    </row>
    <row r="13" spans="1:15" ht="15.6" x14ac:dyDescent="0.3">
      <c r="A13" s="1" t="s">
        <v>28</v>
      </c>
      <c r="B13" s="1" t="s">
        <v>29</v>
      </c>
      <c r="C13" s="1"/>
      <c r="D13" s="1">
        <v>0</v>
      </c>
      <c r="E13" s="1">
        <v>0</v>
      </c>
      <c r="F13" s="1">
        <v>0</v>
      </c>
      <c r="G13" s="1">
        <v>0</v>
      </c>
      <c r="H13" s="1">
        <v>44461</v>
      </c>
      <c r="I13" s="1">
        <v>44461</v>
      </c>
      <c r="J13" s="1">
        <v>0</v>
      </c>
      <c r="K13" s="1">
        <v>0</v>
      </c>
      <c r="L13" s="1">
        <f t="shared" si="3"/>
        <v>0</v>
      </c>
      <c r="M13" s="1">
        <f t="shared" si="2"/>
        <v>0</v>
      </c>
      <c r="N13" s="1" t="s">
        <v>368</v>
      </c>
      <c r="O13" s="1">
        <v>2022</v>
      </c>
    </row>
    <row r="14" spans="1:15" ht="15.6" x14ac:dyDescent="0.3">
      <c r="A14" s="1" t="s">
        <v>30</v>
      </c>
      <c r="B14" s="1" t="s">
        <v>31</v>
      </c>
      <c r="C14" s="1"/>
      <c r="D14" s="1">
        <v>0</v>
      </c>
      <c r="E14" s="1">
        <v>0</v>
      </c>
      <c r="F14" s="1">
        <v>0</v>
      </c>
      <c r="G14" s="1">
        <v>0</v>
      </c>
      <c r="H14" s="1">
        <v>44461</v>
      </c>
      <c r="I14" s="1">
        <v>44461</v>
      </c>
      <c r="J14" s="1">
        <v>0</v>
      </c>
      <c r="K14" s="1">
        <v>0</v>
      </c>
      <c r="L14" s="1">
        <f t="shared" si="3"/>
        <v>0</v>
      </c>
      <c r="M14" s="1">
        <f t="shared" si="2"/>
        <v>0</v>
      </c>
      <c r="N14" s="1" t="s">
        <v>368</v>
      </c>
      <c r="O14" s="1">
        <v>2022</v>
      </c>
    </row>
    <row r="15" spans="1:15" ht="15.6" x14ac:dyDescent="0.3">
      <c r="A15" s="1" t="s">
        <v>32</v>
      </c>
      <c r="B15" s="1" t="s">
        <v>33</v>
      </c>
      <c r="C15" s="1"/>
      <c r="D15" s="1">
        <v>2</v>
      </c>
      <c r="E15" s="1">
        <v>2596</v>
      </c>
      <c r="F15" s="1">
        <v>0</v>
      </c>
      <c r="G15" s="1">
        <v>0</v>
      </c>
      <c r="H15" s="1">
        <v>44461</v>
      </c>
      <c r="I15" s="1">
        <v>44461</v>
      </c>
      <c r="J15" s="1">
        <v>1</v>
      </c>
      <c r="K15" s="1">
        <f>+E15/D15</f>
        <v>1298</v>
      </c>
      <c r="L15" s="1">
        <f t="shared" si="3"/>
        <v>1</v>
      </c>
      <c r="M15" s="1">
        <f t="shared" si="2"/>
        <v>1298</v>
      </c>
      <c r="N15" s="1" t="s">
        <v>368</v>
      </c>
      <c r="O15" s="1">
        <v>2022</v>
      </c>
    </row>
    <row r="16" spans="1:15" ht="15.6" x14ac:dyDescent="0.3">
      <c r="A16" s="1" t="s">
        <v>34</v>
      </c>
      <c r="B16" s="1" t="s">
        <v>35</v>
      </c>
      <c r="C16" s="1"/>
      <c r="D16" s="1">
        <v>1</v>
      </c>
      <c r="E16" s="1">
        <v>165.2</v>
      </c>
      <c r="F16" s="1">
        <v>0</v>
      </c>
      <c r="G16" s="1">
        <v>0</v>
      </c>
      <c r="H16" s="1">
        <v>44461</v>
      </c>
      <c r="I16" s="1">
        <v>44461</v>
      </c>
      <c r="J16" s="1">
        <v>0</v>
      </c>
      <c r="K16" s="1">
        <v>0</v>
      </c>
      <c r="L16" s="1">
        <f t="shared" si="3"/>
        <v>1</v>
      </c>
      <c r="M16" s="1">
        <f t="shared" si="2"/>
        <v>165.2</v>
      </c>
      <c r="N16" s="1" t="s">
        <v>368</v>
      </c>
      <c r="O16" s="1">
        <v>2022</v>
      </c>
    </row>
    <row r="17" spans="1:15" ht="15.6" x14ac:dyDescent="0.3">
      <c r="A17" s="1" t="s">
        <v>36</v>
      </c>
      <c r="B17" s="1" t="s">
        <v>37</v>
      </c>
      <c r="C17" s="1"/>
      <c r="D17" s="1">
        <v>1</v>
      </c>
      <c r="E17" s="1">
        <v>377.6</v>
      </c>
      <c r="F17" s="1">
        <v>0</v>
      </c>
      <c r="G17" s="1">
        <v>0</v>
      </c>
      <c r="H17" s="1">
        <v>44461</v>
      </c>
      <c r="I17" s="1">
        <v>44461</v>
      </c>
      <c r="J17" s="1">
        <v>1</v>
      </c>
      <c r="K17" s="1">
        <f>+E17</f>
        <v>377.6</v>
      </c>
      <c r="L17" s="1">
        <f t="shared" si="3"/>
        <v>0</v>
      </c>
      <c r="M17" s="1">
        <f t="shared" si="2"/>
        <v>0</v>
      </c>
      <c r="N17" s="1" t="s">
        <v>368</v>
      </c>
      <c r="O17" s="1">
        <v>2022</v>
      </c>
    </row>
    <row r="18" spans="1:15" ht="15.6" x14ac:dyDescent="0.3">
      <c r="A18" s="1" t="s">
        <v>38</v>
      </c>
      <c r="B18" s="1" t="s">
        <v>39</v>
      </c>
      <c r="C18" s="1"/>
      <c r="D18" s="1">
        <v>1</v>
      </c>
      <c r="E18" s="1">
        <v>410.64</v>
      </c>
      <c r="F18" s="1">
        <v>0</v>
      </c>
      <c r="G18" s="1">
        <v>0</v>
      </c>
      <c r="H18" s="1">
        <v>44461</v>
      </c>
      <c r="I18" s="1">
        <v>44461</v>
      </c>
      <c r="J18" s="1">
        <v>1</v>
      </c>
      <c r="K18" s="1">
        <f>+E18</f>
        <v>410.64</v>
      </c>
      <c r="L18" s="1">
        <f t="shared" si="3"/>
        <v>0</v>
      </c>
      <c r="M18" s="1">
        <f t="shared" si="2"/>
        <v>0</v>
      </c>
      <c r="N18" s="1" t="s">
        <v>368</v>
      </c>
      <c r="O18" s="1">
        <v>2022</v>
      </c>
    </row>
    <row r="19" spans="1:15" ht="15.6" x14ac:dyDescent="0.3">
      <c r="A19" s="1" t="s">
        <v>40</v>
      </c>
      <c r="B19" s="1" t="s">
        <v>41</v>
      </c>
      <c r="C19" s="1"/>
      <c r="D19" s="1">
        <v>1</v>
      </c>
      <c r="E19" s="1">
        <v>76.7</v>
      </c>
      <c r="F19" s="1">
        <v>0</v>
      </c>
      <c r="G19" s="1">
        <v>0</v>
      </c>
      <c r="H19" s="1">
        <v>44461</v>
      </c>
      <c r="I19" s="1">
        <v>44461</v>
      </c>
      <c r="J19" s="1">
        <v>0</v>
      </c>
      <c r="K19" s="1">
        <v>0</v>
      </c>
      <c r="L19" s="1">
        <f t="shared" si="3"/>
        <v>1</v>
      </c>
      <c r="M19" s="1">
        <f t="shared" si="2"/>
        <v>76.7</v>
      </c>
      <c r="N19" s="1" t="s">
        <v>368</v>
      </c>
      <c r="O19" s="1">
        <v>2022</v>
      </c>
    </row>
    <row r="20" spans="1:15" ht="15.6" x14ac:dyDescent="0.3">
      <c r="A20" s="1" t="s">
        <v>42</v>
      </c>
      <c r="B20" s="1" t="s">
        <v>43</v>
      </c>
      <c r="C20" s="1"/>
      <c r="D20" s="1">
        <v>1</v>
      </c>
      <c r="E20" s="1">
        <v>76.7</v>
      </c>
      <c r="F20" s="1">
        <v>0</v>
      </c>
      <c r="G20" s="1">
        <v>0</v>
      </c>
      <c r="H20" s="1">
        <v>44461</v>
      </c>
      <c r="I20" s="1">
        <v>44461</v>
      </c>
      <c r="J20" s="1">
        <v>0</v>
      </c>
      <c r="K20" s="1">
        <v>0</v>
      </c>
      <c r="L20" s="1">
        <f t="shared" si="3"/>
        <v>1</v>
      </c>
      <c r="M20" s="1">
        <f t="shared" si="2"/>
        <v>76.7</v>
      </c>
      <c r="N20" s="1" t="s">
        <v>368</v>
      </c>
      <c r="O20" s="1">
        <v>2022</v>
      </c>
    </row>
    <row r="21" spans="1:15" ht="15.6" x14ac:dyDescent="0.3">
      <c r="A21" s="1" t="s">
        <v>44</v>
      </c>
      <c r="B21" s="1" t="s">
        <v>45</v>
      </c>
      <c r="C21" s="1"/>
      <c r="D21" s="1">
        <v>1</v>
      </c>
      <c r="E21" s="1">
        <v>76.7</v>
      </c>
      <c r="F21" s="1">
        <v>0</v>
      </c>
      <c r="G21" s="1">
        <v>0</v>
      </c>
      <c r="H21" s="1">
        <v>44461</v>
      </c>
      <c r="I21" s="1">
        <v>44461</v>
      </c>
      <c r="J21" s="1">
        <v>0</v>
      </c>
      <c r="K21" s="1">
        <v>0</v>
      </c>
      <c r="L21" s="1">
        <f t="shared" si="3"/>
        <v>1</v>
      </c>
      <c r="M21" s="1">
        <f t="shared" si="2"/>
        <v>76.7</v>
      </c>
      <c r="N21" s="1" t="s">
        <v>368</v>
      </c>
      <c r="O21" s="1">
        <v>2022</v>
      </c>
    </row>
    <row r="22" spans="1:15" ht="15.6" x14ac:dyDescent="0.3">
      <c r="A22" s="1" t="s">
        <v>46</v>
      </c>
      <c r="B22" s="1" t="s">
        <v>47</v>
      </c>
      <c r="C22" s="1"/>
      <c r="D22" s="1">
        <v>0</v>
      </c>
      <c r="E22" s="1">
        <v>0</v>
      </c>
      <c r="F22" s="1">
        <v>0</v>
      </c>
      <c r="G22" s="1">
        <v>0</v>
      </c>
      <c r="H22" s="1">
        <v>44461</v>
      </c>
      <c r="I22" s="1">
        <v>44461</v>
      </c>
      <c r="J22" s="1">
        <v>0</v>
      </c>
      <c r="K22" s="1">
        <v>0</v>
      </c>
      <c r="L22" s="1">
        <f t="shared" si="3"/>
        <v>0</v>
      </c>
      <c r="M22" s="1">
        <f t="shared" si="2"/>
        <v>0</v>
      </c>
      <c r="N22" s="1" t="s">
        <v>368</v>
      </c>
      <c r="O22" s="1">
        <v>2022</v>
      </c>
    </row>
    <row r="23" spans="1:15" ht="15.6" x14ac:dyDescent="0.3">
      <c r="A23" s="1" t="s">
        <v>48</v>
      </c>
      <c r="B23" s="1" t="s">
        <v>49</v>
      </c>
      <c r="C23" s="1"/>
      <c r="D23" s="1">
        <v>2</v>
      </c>
      <c r="E23" s="1">
        <v>119.8</v>
      </c>
      <c r="F23" s="1">
        <v>0</v>
      </c>
      <c r="G23" s="1">
        <v>0</v>
      </c>
      <c r="H23" s="1">
        <v>44461</v>
      </c>
      <c r="I23" s="1">
        <v>44461</v>
      </c>
      <c r="J23" s="1">
        <v>0</v>
      </c>
      <c r="K23" s="1">
        <v>0</v>
      </c>
      <c r="L23" s="1">
        <f t="shared" si="3"/>
        <v>2</v>
      </c>
      <c r="M23" s="1">
        <f t="shared" si="2"/>
        <v>119.8</v>
      </c>
      <c r="N23" s="1" t="s">
        <v>368</v>
      </c>
      <c r="O23" s="1">
        <v>2022</v>
      </c>
    </row>
    <row r="24" spans="1:15" ht="15.6" x14ac:dyDescent="0.3">
      <c r="A24" s="1" t="s">
        <v>50</v>
      </c>
      <c r="B24" s="1" t="s">
        <v>51</v>
      </c>
      <c r="C24" s="1"/>
      <c r="D24" s="1">
        <v>2</v>
      </c>
      <c r="E24" s="1">
        <v>1003</v>
      </c>
      <c r="F24" s="1">
        <v>0</v>
      </c>
      <c r="G24" s="1">
        <v>0</v>
      </c>
      <c r="H24" s="1">
        <v>44461</v>
      </c>
      <c r="I24" s="1">
        <v>44461</v>
      </c>
      <c r="J24" s="1">
        <v>1</v>
      </c>
      <c r="K24" s="1">
        <f>+E24/D24</f>
        <v>501.5</v>
      </c>
      <c r="L24" s="1">
        <f t="shared" si="3"/>
        <v>1</v>
      </c>
      <c r="M24" s="1">
        <f t="shared" si="2"/>
        <v>501.5</v>
      </c>
      <c r="N24" s="1" t="s">
        <v>368</v>
      </c>
      <c r="O24" s="1">
        <v>2022</v>
      </c>
    </row>
    <row r="25" spans="1:15" ht="15.6" x14ac:dyDescent="0.3">
      <c r="A25" s="1" t="s">
        <v>52</v>
      </c>
      <c r="B25" s="1" t="s">
        <v>53</v>
      </c>
      <c r="C25" s="1"/>
      <c r="D25" s="1">
        <v>2</v>
      </c>
      <c r="E25" s="1">
        <v>188.8</v>
      </c>
      <c r="F25" s="1">
        <v>0</v>
      </c>
      <c r="G25" s="1">
        <v>0</v>
      </c>
      <c r="H25" s="1">
        <v>44461</v>
      </c>
      <c r="I25" s="1">
        <v>44461</v>
      </c>
      <c r="J25" s="1">
        <v>1</v>
      </c>
      <c r="K25" s="1">
        <v>94.4</v>
      </c>
      <c r="L25" s="1">
        <f t="shared" si="3"/>
        <v>1</v>
      </c>
      <c r="M25" s="1">
        <f t="shared" si="2"/>
        <v>94.4</v>
      </c>
      <c r="N25" s="1" t="s">
        <v>368</v>
      </c>
      <c r="O25" s="1">
        <v>2022</v>
      </c>
    </row>
    <row r="26" spans="1:15" ht="15.6" x14ac:dyDescent="0.3">
      <c r="A26" s="1" t="s">
        <v>54</v>
      </c>
      <c r="B26" s="1" t="s">
        <v>55</v>
      </c>
      <c r="C26" s="1"/>
      <c r="D26" s="1">
        <v>1</v>
      </c>
      <c r="E26" s="1">
        <v>5900</v>
      </c>
      <c r="F26" s="1">
        <v>0</v>
      </c>
      <c r="G26" s="1">
        <v>0</v>
      </c>
      <c r="H26" s="1">
        <v>44461</v>
      </c>
      <c r="I26" s="1">
        <v>44461</v>
      </c>
      <c r="J26" s="1">
        <v>0</v>
      </c>
      <c r="K26" s="1">
        <v>0</v>
      </c>
      <c r="L26" s="1">
        <f t="shared" si="3"/>
        <v>1</v>
      </c>
      <c r="M26" s="1">
        <f t="shared" si="2"/>
        <v>5900</v>
      </c>
      <c r="N26" s="1" t="s">
        <v>368</v>
      </c>
      <c r="O26" s="1">
        <v>2022</v>
      </c>
    </row>
    <row r="27" spans="1:15" ht="15.6" x14ac:dyDescent="0.3">
      <c r="A27" s="1" t="s">
        <v>56</v>
      </c>
      <c r="B27" s="1" t="s">
        <v>57</v>
      </c>
      <c r="C27" s="1"/>
      <c r="D27" s="1">
        <v>1</v>
      </c>
      <c r="E27" s="1">
        <v>230.1</v>
      </c>
      <c r="F27" s="1">
        <v>0</v>
      </c>
      <c r="G27" s="1">
        <v>0</v>
      </c>
      <c r="H27" s="1">
        <v>44461</v>
      </c>
      <c r="I27" s="1">
        <v>44461</v>
      </c>
      <c r="J27" s="1">
        <v>1</v>
      </c>
      <c r="K27" s="1">
        <f>+E27</f>
        <v>230.1</v>
      </c>
      <c r="L27" s="1">
        <f t="shared" si="3"/>
        <v>0</v>
      </c>
      <c r="M27" s="1">
        <f t="shared" si="2"/>
        <v>0</v>
      </c>
      <c r="N27" s="1" t="s">
        <v>368</v>
      </c>
      <c r="O27" s="1">
        <v>2022</v>
      </c>
    </row>
    <row r="28" spans="1:15" ht="15.6" x14ac:dyDescent="0.3">
      <c r="A28" s="1"/>
      <c r="B28" s="1" t="s">
        <v>58</v>
      </c>
      <c r="C28" s="1"/>
      <c r="D28" s="1">
        <v>1</v>
      </c>
      <c r="E28" s="1">
        <v>106.2</v>
      </c>
      <c r="F28" s="1">
        <v>0</v>
      </c>
      <c r="G28" s="1">
        <v>0</v>
      </c>
      <c r="H28" s="1">
        <v>44461</v>
      </c>
      <c r="I28" s="1">
        <v>44461</v>
      </c>
      <c r="J28" s="1">
        <v>0</v>
      </c>
      <c r="K28" s="1">
        <v>0</v>
      </c>
      <c r="L28" s="1">
        <f t="shared" si="3"/>
        <v>1</v>
      </c>
      <c r="M28" s="1">
        <f t="shared" si="2"/>
        <v>106.2</v>
      </c>
      <c r="N28" s="1" t="s">
        <v>368</v>
      </c>
      <c r="O28" s="1">
        <v>2022</v>
      </c>
    </row>
    <row r="29" spans="1:15" ht="15.6" x14ac:dyDescent="0.3">
      <c r="A29" s="1" t="s">
        <v>59</v>
      </c>
      <c r="B29" s="1" t="s">
        <v>60</v>
      </c>
      <c r="C29" s="1"/>
      <c r="D29" s="1">
        <v>1</v>
      </c>
      <c r="E29" s="1">
        <v>365.8</v>
      </c>
      <c r="F29" s="1">
        <v>0</v>
      </c>
      <c r="G29" s="1">
        <v>0</v>
      </c>
      <c r="H29" s="1">
        <v>44461</v>
      </c>
      <c r="I29" s="1">
        <v>44461</v>
      </c>
      <c r="J29" s="1">
        <v>0</v>
      </c>
      <c r="K29" s="1">
        <v>0</v>
      </c>
      <c r="L29" s="1">
        <f t="shared" si="3"/>
        <v>1</v>
      </c>
      <c r="M29" s="1">
        <f t="shared" si="2"/>
        <v>365.8</v>
      </c>
      <c r="N29" s="1" t="s">
        <v>368</v>
      </c>
      <c r="O29" s="1">
        <v>2022</v>
      </c>
    </row>
    <row r="30" spans="1:15" ht="15.6" x14ac:dyDescent="0.3">
      <c r="A30" s="1" t="s">
        <v>61</v>
      </c>
      <c r="B30" s="1" t="s">
        <v>62</v>
      </c>
      <c r="C30" s="1"/>
      <c r="D30" s="1">
        <v>1</v>
      </c>
      <c r="E30" s="1">
        <v>613.6</v>
      </c>
      <c r="F30" s="1">
        <v>0</v>
      </c>
      <c r="G30" s="1">
        <v>0</v>
      </c>
      <c r="H30" s="1">
        <v>44461</v>
      </c>
      <c r="I30" s="1">
        <v>44461</v>
      </c>
      <c r="J30" s="1">
        <v>1</v>
      </c>
      <c r="K30" s="1">
        <f>+E30</f>
        <v>613.6</v>
      </c>
      <c r="L30" s="1">
        <f t="shared" si="3"/>
        <v>0</v>
      </c>
      <c r="M30" s="1">
        <f t="shared" si="2"/>
        <v>0</v>
      </c>
      <c r="N30" s="1" t="s">
        <v>368</v>
      </c>
      <c r="O30" s="1">
        <v>2022</v>
      </c>
    </row>
    <row r="31" spans="1:15" ht="15.6" x14ac:dyDescent="0.3">
      <c r="A31" s="1" t="s">
        <v>63</v>
      </c>
      <c r="B31" s="1" t="s">
        <v>64</v>
      </c>
      <c r="C31" s="1"/>
      <c r="D31" s="1">
        <v>1</v>
      </c>
      <c r="E31" s="1">
        <v>14327.5</v>
      </c>
      <c r="F31" s="1">
        <v>0</v>
      </c>
      <c r="G31" s="1">
        <v>0</v>
      </c>
      <c r="H31" s="1">
        <v>44461</v>
      </c>
      <c r="I31" s="1">
        <v>44461</v>
      </c>
      <c r="J31" s="1">
        <v>0</v>
      </c>
      <c r="K31" s="1">
        <v>0</v>
      </c>
      <c r="L31" s="1">
        <f t="shared" si="3"/>
        <v>1</v>
      </c>
      <c r="M31" s="1">
        <f t="shared" si="2"/>
        <v>14327.5</v>
      </c>
      <c r="N31" s="1" t="s">
        <v>368</v>
      </c>
      <c r="O31" s="1">
        <v>2022</v>
      </c>
    </row>
    <row r="32" spans="1:15" ht="15.6" x14ac:dyDescent="0.3">
      <c r="A32" s="1" t="s">
        <v>65</v>
      </c>
      <c r="B32" s="1" t="s">
        <v>66</v>
      </c>
      <c r="C32" s="1"/>
      <c r="D32" s="1">
        <v>5</v>
      </c>
      <c r="E32" s="1">
        <v>2478</v>
      </c>
      <c r="F32" s="1">
        <v>0</v>
      </c>
      <c r="G32" s="1">
        <v>0</v>
      </c>
      <c r="H32" s="1">
        <v>44461</v>
      </c>
      <c r="I32" s="1">
        <v>44461</v>
      </c>
      <c r="J32" s="1">
        <v>5</v>
      </c>
      <c r="K32" s="1">
        <f>+E32</f>
        <v>2478</v>
      </c>
      <c r="L32" s="1">
        <f t="shared" si="3"/>
        <v>0</v>
      </c>
      <c r="M32" s="1">
        <f t="shared" si="2"/>
        <v>0</v>
      </c>
      <c r="N32" s="1" t="s">
        <v>368</v>
      </c>
      <c r="O32" s="1">
        <v>2022</v>
      </c>
    </row>
    <row r="33" spans="1:15" ht="15.6" x14ac:dyDescent="0.3">
      <c r="A33" s="1" t="s">
        <v>67</v>
      </c>
      <c r="B33" s="1" t="s">
        <v>68</v>
      </c>
      <c r="C33" s="1"/>
      <c r="D33" s="1">
        <v>1</v>
      </c>
      <c r="E33" s="1">
        <v>495.6</v>
      </c>
      <c r="F33" s="1">
        <v>0</v>
      </c>
      <c r="G33" s="1">
        <v>0</v>
      </c>
      <c r="H33" s="1">
        <v>44461</v>
      </c>
      <c r="I33" s="1">
        <v>44461</v>
      </c>
      <c r="J33" s="1">
        <v>1</v>
      </c>
      <c r="K33" s="1">
        <f>+E33</f>
        <v>495.6</v>
      </c>
      <c r="L33" s="1">
        <f t="shared" si="3"/>
        <v>0</v>
      </c>
      <c r="M33" s="1">
        <f t="shared" si="2"/>
        <v>0</v>
      </c>
      <c r="N33" s="1" t="s">
        <v>368</v>
      </c>
      <c r="O33" s="1">
        <v>2022</v>
      </c>
    </row>
    <row r="34" spans="1:15" ht="15.6" x14ac:dyDescent="0.3">
      <c r="A34" s="1" t="s">
        <v>69</v>
      </c>
      <c r="B34" s="1" t="s">
        <v>70</v>
      </c>
      <c r="C34" s="1"/>
      <c r="D34" s="1">
        <v>1</v>
      </c>
      <c r="E34" s="1">
        <v>466.1</v>
      </c>
      <c r="F34" s="1">
        <v>0</v>
      </c>
      <c r="G34" s="1">
        <v>0</v>
      </c>
      <c r="H34" s="1">
        <v>44461</v>
      </c>
      <c r="I34" s="1">
        <v>44461</v>
      </c>
      <c r="J34" s="1">
        <v>1</v>
      </c>
      <c r="K34" s="1">
        <v>466.1</v>
      </c>
      <c r="L34" s="1">
        <f t="shared" si="3"/>
        <v>0</v>
      </c>
      <c r="M34" s="1">
        <f t="shared" si="2"/>
        <v>0</v>
      </c>
      <c r="N34" s="1" t="s">
        <v>368</v>
      </c>
      <c r="O34" s="1">
        <v>2022</v>
      </c>
    </row>
    <row r="35" spans="1:15" ht="15.6" x14ac:dyDescent="0.3">
      <c r="A35" s="1" t="s">
        <v>71</v>
      </c>
      <c r="B35" s="1" t="s">
        <v>72</v>
      </c>
      <c r="C35" s="1"/>
      <c r="D35" s="1">
        <v>2</v>
      </c>
      <c r="E35" s="1">
        <v>283.2</v>
      </c>
      <c r="F35" s="1">
        <v>0</v>
      </c>
      <c r="G35" s="1">
        <v>0</v>
      </c>
      <c r="H35" s="1">
        <v>44461</v>
      </c>
      <c r="I35" s="1">
        <v>44461</v>
      </c>
      <c r="J35" s="1">
        <v>1</v>
      </c>
      <c r="K35" s="1">
        <v>141.6</v>
      </c>
      <c r="L35" s="1">
        <f t="shared" si="3"/>
        <v>1</v>
      </c>
      <c r="M35" s="1">
        <f t="shared" si="2"/>
        <v>141.6</v>
      </c>
      <c r="N35" s="1" t="s">
        <v>368</v>
      </c>
      <c r="O35" s="1">
        <v>2022</v>
      </c>
    </row>
    <row r="36" spans="1:15" ht="15.6" x14ac:dyDescent="0.3">
      <c r="A36" s="1" t="s">
        <v>73</v>
      </c>
      <c r="B36" s="1" t="s">
        <v>74</v>
      </c>
      <c r="C36" s="1"/>
      <c r="D36" s="1">
        <v>1</v>
      </c>
      <c r="E36" s="1">
        <v>1038.4000000000001</v>
      </c>
      <c r="F36" s="1">
        <v>0</v>
      </c>
      <c r="G36" s="1">
        <v>0</v>
      </c>
      <c r="H36" s="1">
        <v>44461</v>
      </c>
      <c r="I36" s="1">
        <v>44461</v>
      </c>
      <c r="J36" s="1">
        <v>1</v>
      </c>
      <c r="K36" s="1">
        <f>+E36</f>
        <v>1038.4000000000001</v>
      </c>
      <c r="L36" s="1">
        <f t="shared" si="3"/>
        <v>0</v>
      </c>
      <c r="M36" s="1">
        <f t="shared" si="2"/>
        <v>0</v>
      </c>
      <c r="N36" s="1" t="s">
        <v>368</v>
      </c>
      <c r="O36" s="1">
        <v>2022</v>
      </c>
    </row>
    <row r="37" spans="1:15" ht="15.6" x14ac:dyDescent="0.3">
      <c r="A37" s="1" t="s">
        <v>75</v>
      </c>
      <c r="B37" s="1" t="s">
        <v>76</v>
      </c>
      <c r="C37" s="1"/>
      <c r="D37" s="1">
        <v>1</v>
      </c>
      <c r="E37" s="1">
        <v>1044.3</v>
      </c>
      <c r="F37" s="1">
        <v>0</v>
      </c>
      <c r="G37" s="1">
        <v>0</v>
      </c>
      <c r="H37" s="1">
        <v>44461</v>
      </c>
      <c r="I37" s="1">
        <v>44461</v>
      </c>
      <c r="J37" s="1">
        <v>1</v>
      </c>
      <c r="K37" s="1">
        <f>+E37</f>
        <v>1044.3</v>
      </c>
      <c r="L37" s="1">
        <f t="shared" si="3"/>
        <v>0</v>
      </c>
      <c r="M37" s="1">
        <f t="shared" si="2"/>
        <v>0</v>
      </c>
      <c r="N37" s="1" t="s">
        <v>368</v>
      </c>
      <c r="O37" s="1">
        <v>2022</v>
      </c>
    </row>
    <row r="38" spans="1:15" ht="15.6" x14ac:dyDescent="0.3">
      <c r="A38" s="1" t="s">
        <v>77</v>
      </c>
      <c r="B38" s="1" t="s">
        <v>78</v>
      </c>
      <c r="C38" s="1"/>
      <c r="D38" s="1">
        <v>0</v>
      </c>
      <c r="E38" s="1">
        <v>0</v>
      </c>
      <c r="F38" s="1">
        <v>0</v>
      </c>
      <c r="G38" s="1">
        <v>0</v>
      </c>
      <c r="H38" s="1">
        <v>44461</v>
      </c>
      <c r="I38" s="1">
        <v>44461</v>
      </c>
      <c r="J38" s="1">
        <v>0</v>
      </c>
      <c r="K38" s="1">
        <v>0</v>
      </c>
      <c r="L38" s="1">
        <f t="shared" si="3"/>
        <v>0</v>
      </c>
      <c r="M38" s="1">
        <f t="shared" si="2"/>
        <v>0</v>
      </c>
      <c r="N38" s="1" t="s">
        <v>368</v>
      </c>
      <c r="O38" s="1">
        <v>2022</v>
      </c>
    </row>
    <row r="39" spans="1:15" ht="15.6" x14ac:dyDescent="0.3">
      <c r="A39" s="1" t="s">
        <v>79</v>
      </c>
      <c r="B39" s="1" t="s">
        <v>80</v>
      </c>
      <c r="C39" s="1"/>
      <c r="D39" s="1">
        <v>1</v>
      </c>
      <c r="E39" s="1">
        <v>1416</v>
      </c>
      <c r="F39" s="1">
        <v>0</v>
      </c>
      <c r="G39" s="1">
        <v>0</v>
      </c>
      <c r="H39" s="1">
        <v>44461</v>
      </c>
      <c r="I39" s="1">
        <v>44461</v>
      </c>
      <c r="J39" s="1">
        <v>0</v>
      </c>
      <c r="K39" s="1">
        <v>0</v>
      </c>
      <c r="L39" s="1">
        <f t="shared" si="3"/>
        <v>1</v>
      </c>
      <c r="M39" s="1">
        <f t="shared" si="2"/>
        <v>1416</v>
      </c>
      <c r="N39" s="1" t="s">
        <v>368</v>
      </c>
      <c r="O39" s="1">
        <v>2022</v>
      </c>
    </row>
    <row r="40" spans="1:15" ht="15.6" x14ac:dyDescent="0.3">
      <c r="A40" s="1" t="s">
        <v>81</v>
      </c>
      <c r="B40" s="1" t="s">
        <v>82</v>
      </c>
      <c r="C40" s="1"/>
      <c r="D40" s="1">
        <v>2</v>
      </c>
      <c r="E40" s="1">
        <v>778.8</v>
      </c>
      <c r="F40" s="1">
        <v>0</v>
      </c>
      <c r="G40" s="1">
        <v>0</v>
      </c>
      <c r="H40" s="1">
        <v>44461</v>
      </c>
      <c r="I40" s="1">
        <v>44461</v>
      </c>
      <c r="J40" s="1">
        <v>2</v>
      </c>
      <c r="K40" s="1">
        <f>+E40</f>
        <v>778.8</v>
      </c>
      <c r="L40" s="1">
        <f t="shared" si="3"/>
        <v>0</v>
      </c>
      <c r="M40" s="1">
        <f t="shared" si="2"/>
        <v>0</v>
      </c>
      <c r="N40" s="1" t="s">
        <v>368</v>
      </c>
      <c r="O40" s="1">
        <v>2022</v>
      </c>
    </row>
    <row r="41" spans="1:15" ht="15.6" x14ac:dyDescent="0.3">
      <c r="A41" s="1" t="s">
        <v>83</v>
      </c>
      <c r="B41" s="1" t="s">
        <v>84</v>
      </c>
      <c r="C41" s="1" t="s">
        <v>85</v>
      </c>
      <c r="D41" s="1">
        <v>656</v>
      </c>
      <c r="E41" s="1">
        <v>167500</v>
      </c>
      <c r="F41" s="1">
        <v>3453.4246575342468</v>
      </c>
      <c r="G41" s="1">
        <v>882350</v>
      </c>
      <c r="H41" s="1">
        <v>44651</v>
      </c>
      <c r="I41" s="1">
        <v>44651</v>
      </c>
      <c r="J41" s="1">
        <v>2751.272015655577</v>
      </c>
      <c r="K41" s="1">
        <v>702950</v>
      </c>
      <c r="L41" s="1">
        <f>+D41+F41-J41</f>
        <v>1358.1526418786698</v>
      </c>
      <c r="M41" s="1">
        <f>+E41+G41-K41</f>
        <v>346900</v>
      </c>
      <c r="N41" s="1" t="s">
        <v>368</v>
      </c>
      <c r="O41" s="1">
        <v>2022</v>
      </c>
    </row>
    <row r="42" spans="1:15" ht="15.6" x14ac:dyDescent="0.3">
      <c r="A42" s="1" t="s">
        <v>86</v>
      </c>
      <c r="B42" s="1" t="s">
        <v>87</v>
      </c>
      <c r="C42" s="1" t="s">
        <v>85</v>
      </c>
      <c r="D42" s="1">
        <v>12</v>
      </c>
      <c r="E42" s="1">
        <v>3000</v>
      </c>
      <c r="F42" s="1">
        <v>293.54207436399219</v>
      </c>
      <c r="G42" s="1">
        <v>75000</v>
      </c>
      <c r="H42" s="1">
        <v>44651</v>
      </c>
      <c r="I42" s="1">
        <v>44651</v>
      </c>
      <c r="J42" s="1">
        <v>156.55577299412917</v>
      </c>
      <c r="K42" s="1">
        <v>43000</v>
      </c>
      <c r="L42" s="1">
        <v>136.98630136986301</v>
      </c>
      <c r="M42" s="1">
        <f>+E42+G42-K42</f>
        <v>35000</v>
      </c>
      <c r="N42" s="1" t="s">
        <v>368</v>
      </c>
      <c r="O42" s="1">
        <v>2022</v>
      </c>
    </row>
    <row r="43" spans="1:15" ht="15.6" x14ac:dyDescent="0.3">
      <c r="A43" s="1" t="s">
        <v>88</v>
      </c>
      <c r="B43" s="1" t="s">
        <v>89</v>
      </c>
      <c r="C43" s="1" t="s">
        <v>90</v>
      </c>
      <c r="D43" s="1">
        <v>5</v>
      </c>
      <c r="E43" s="1">
        <v>899.98571428571427</v>
      </c>
      <c r="F43" s="1">
        <v>0</v>
      </c>
      <c r="G43" s="1">
        <v>0</v>
      </c>
      <c r="H43" s="1">
        <v>44386</v>
      </c>
      <c r="I43" s="1">
        <v>44386</v>
      </c>
      <c r="J43" s="1">
        <v>2</v>
      </c>
      <c r="K43" s="1">
        <v>359.98</v>
      </c>
      <c r="L43" s="1">
        <f>+D43+F43-J43</f>
        <v>3</v>
      </c>
      <c r="M43" s="1">
        <f t="shared" ref="M43:M59" si="4">+E43+G43-K43</f>
        <v>540.00571428571425</v>
      </c>
      <c r="N43" s="1" t="s">
        <v>368</v>
      </c>
      <c r="O43" s="1">
        <v>2022</v>
      </c>
    </row>
    <row r="44" spans="1:15" ht="15.6" x14ac:dyDescent="0.3">
      <c r="A44" s="1" t="s">
        <v>91</v>
      </c>
      <c r="B44" s="1" t="s">
        <v>92</v>
      </c>
      <c r="C44" s="1"/>
      <c r="D44" s="1">
        <v>0</v>
      </c>
      <c r="E44" s="1">
        <v>0</v>
      </c>
      <c r="F44" s="1">
        <v>0</v>
      </c>
      <c r="G44" s="1">
        <v>0</v>
      </c>
      <c r="H44" s="1">
        <v>44284</v>
      </c>
      <c r="I44" s="1">
        <v>44284</v>
      </c>
      <c r="J44" s="1">
        <v>0</v>
      </c>
      <c r="K44" s="1">
        <v>0</v>
      </c>
      <c r="L44" s="1">
        <f t="shared" ref="L44:M85" si="5">+D44+F44-J44</f>
        <v>0</v>
      </c>
      <c r="M44" s="1">
        <f t="shared" si="4"/>
        <v>0</v>
      </c>
      <c r="N44" s="1" t="s">
        <v>368</v>
      </c>
      <c r="O44" s="1">
        <v>2022</v>
      </c>
    </row>
    <row r="45" spans="1:15" ht="15.6" x14ac:dyDescent="0.3">
      <c r="A45" s="1" t="s">
        <v>93</v>
      </c>
      <c r="B45" s="1" t="s">
        <v>94</v>
      </c>
      <c r="C45" s="1" t="s">
        <v>95</v>
      </c>
      <c r="D45" s="1">
        <v>7</v>
      </c>
      <c r="E45" s="1">
        <v>315</v>
      </c>
      <c r="F45" s="1">
        <v>0</v>
      </c>
      <c r="G45" s="1">
        <v>0</v>
      </c>
      <c r="H45" s="1">
        <v>43780</v>
      </c>
      <c r="I45" s="1">
        <v>43780</v>
      </c>
      <c r="J45" s="1">
        <v>0</v>
      </c>
      <c r="K45" s="1">
        <v>0</v>
      </c>
      <c r="L45" s="1">
        <f t="shared" si="5"/>
        <v>7</v>
      </c>
      <c r="M45" s="1">
        <f t="shared" si="4"/>
        <v>315</v>
      </c>
      <c r="N45" s="1" t="s">
        <v>368</v>
      </c>
      <c r="O45" s="1">
        <v>2022</v>
      </c>
    </row>
    <row r="46" spans="1:15" ht="15.6" x14ac:dyDescent="0.3">
      <c r="A46" s="1" t="s">
        <v>96</v>
      </c>
      <c r="B46" s="1" t="s">
        <v>97</v>
      </c>
      <c r="C46" s="1" t="s">
        <v>90</v>
      </c>
      <c r="D46" s="1">
        <v>2</v>
      </c>
      <c r="E46" s="1">
        <v>372.00571428571425</v>
      </c>
      <c r="F46" s="1">
        <v>0</v>
      </c>
      <c r="G46" s="1">
        <v>0</v>
      </c>
      <c r="H46" s="1">
        <v>43780</v>
      </c>
      <c r="I46" s="1">
        <v>43780</v>
      </c>
      <c r="J46" s="1">
        <v>0</v>
      </c>
      <c r="K46" s="1">
        <v>0</v>
      </c>
      <c r="L46" s="1">
        <f t="shared" si="5"/>
        <v>2</v>
      </c>
      <c r="M46" s="1">
        <f t="shared" si="4"/>
        <v>372.00571428571425</v>
      </c>
      <c r="N46" s="1" t="s">
        <v>368</v>
      </c>
      <c r="O46" s="1">
        <v>2022</v>
      </c>
    </row>
    <row r="47" spans="1:15" ht="15.6" x14ac:dyDescent="0.3">
      <c r="A47" s="1" t="s">
        <v>98</v>
      </c>
      <c r="B47" s="1" t="s">
        <v>99</v>
      </c>
      <c r="C47" s="1"/>
      <c r="D47" s="1">
        <v>3</v>
      </c>
      <c r="E47" s="1">
        <v>0</v>
      </c>
      <c r="F47" s="1">
        <v>0</v>
      </c>
      <c r="G47" s="1">
        <v>0</v>
      </c>
      <c r="H47" s="1">
        <v>44284</v>
      </c>
      <c r="I47" s="1">
        <v>44284</v>
      </c>
      <c r="J47" s="1">
        <v>3</v>
      </c>
      <c r="K47" s="1"/>
      <c r="L47" s="1">
        <f t="shared" si="5"/>
        <v>0</v>
      </c>
      <c r="M47" s="1">
        <f t="shared" si="4"/>
        <v>0</v>
      </c>
      <c r="N47" s="1" t="s">
        <v>368</v>
      </c>
      <c r="O47" s="1">
        <v>2022</v>
      </c>
    </row>
    <row r="48" spans="1:15" ht="15.6" x14ac:dyDescent="0.3">
      <c r="A48" s="1" t="s">
        <v>100</v>
      </c>
      <c r="B48" s="1" t="s">
        <v>101</v>
      </c>
      <c r="C48" s="1"/>
      <c r="D48" s="1">
        <v>15</v>
      </c>
      <c r="E48" s="1">
        <v>770.15</v>
      </c>
      <c r="F48" s="1">
        <v>0</v>
      </c>
      <c r="G48" s="1">
        <v>0</v>
      </c>
      <c r="H48" s="1">
        <v>44284</v>
      </c>
      <c r="I48" s="1">
        <v>44284</v>
      </c>
      <c r="J48" s="1">
        <v>5</v>
      </c>
      <c r="K48" s="1">
        <f>+E48/D48*J48</f>
        <v>256.7166666666667</v>
      </c>
      <c r="L48" s="1">
        <f t="shared" si="5"/>
        <v>10</v>
      </c>
      <c r="M48" s="1">
        <f t="shared" si="4"/>
        <v>513.43333333333328</v>
      </c>
      <c r="N48" s="1" t="s">
        <v>368</v>
      </c>
      <c r="O48" s="1">
        <v>2022</v>
      </c>
    </row>
    <row r="49" spans="1:15" ht="15.6" x14ac:dyDescent="0.3">
      <c r="A49" s="1" t="s">
        <v>102</v>
      </c>
      <c r="B49" s="1" t="s">
        <v>103</v>
      </c>
      <c r="C49" s="1" t="s">
        <v>90</v>
      </c>
      <c r="D49" s="1">
        <v>2</v>
      </c>
      <c r="E49" s="1">
        <v>180</v>
      </c>
      <c r="F49" s="1">
        <v>3</v>
      </c>
      <c r="G49" s="1">
        <v>881.99</v>
      </c>
      <c r="H49" s="1">
        <v>44837</v>
      </c>
      <c r="I49" s="1">
        <v>44837</v>
      </c>
      <c r="J49" s="1">
        <v>2</v>
      </c>
      <c r="K49" s="1">
        <f>+E49/D49*J49</f>
        <v>180</v>
      </c>
      <c r="L49" s="1">
        <f t="shared" si="5"/>
        <v>3</v>
      </c>
      <c r="M49" s="1">
        <f t="shared" si="4"/>
        <v>881.99</v>
      </c>
      <c r="N49" s="1" t="s">
        <v>368</v>
      </c>
      <c r="O49" s="1">
        <v>2022</v>
      </c>
    </row>
    <row r="50" spans="1:15" ht="15.6" x14ac:dyDescent="0.3">
      <c r="A50" s="1" t="s">
        <v>104</v>
      </c>
      <c r="B50" s="1" t="s">
        <v>105</v>
      </c>
      <c r="C50" s="1"/>
      <c r="D50" s="1">
        <v>0</v>
      </c>
      <c r="E50" s="1">
        <v>0</v>
      </c>
      <c r="F50" s="1">
        <v>0</v>
      </c>
      <c r="G50" s="1">
        <v>0</v>
      </c>
      <c r="H50" s="1">
        <v>44284</v>
      </c>
      <c r="I50" s="1">
        <v>44284</v>
      </c>
      <c r="J50" s="1">
        <v>0</v>
      </c>
      <c r="K50" s="1">
        <v>0</v>
      </c>
      <c r="L50" s="1">
        <f t="shared" si="5"/>
        <v>0</v>
      </c>
      <c r="M50" s="1">
        <f t="shared" si="4"/>
        <v>0</v>
      </c>
      <c r="N50" s="1" t="s">
        <v>368</v>
      </c>
      <c r="O50" s="1">
        <v>2022</v>
      </c>
    </row>
    <row r="51" spans="1:15" ht="15.6" x14ac:dyDescent="0.3">
      <c r="A51" s="1" t="s">
        <v>106</v>
      </c>
      <c r="B51" s="1" t="s">
        <v>107</v>
      </c>
      <c r="C51" s="1" t="s">
        <v>108</v>
      </c>
      <c r="D51" s="1">
        <v>0</v>
      </c>
      <c r="E51" s="1">
        <v>0</v>
      </c>
      <c r="F51" s="1">
        <v>0</v>
      </c>
      <c r="G51" s="1">
        <v>0</v>
      </c>
      <c r="H51" s="1">
        <v>43780</v>
      </c>
      <c r="I51" s="1">
        <v>43780</v>
      </c>
      <c r="J51" s="1">
        <v>0</v>
      </c>
      <c r="K51" s="1">
        <v>0</v>
      </c>
      <c r="L51" s="1">
        <f t="shared" si="5"/>
        <v>0</v>
      </c>
      <c r="M51" s="1">
        <f t="shared" si="4"/>
        <v>0</v>
      </c>
      <c r="N51" s="1" t="s">
        <v>368</v>
      </c>
      <c r="O51" s="1">
        <v>2022</v>
      </c>
    </row>
    <row r="52" spans="1:15" ht="15.6" x14ac:dyDescent="0.3">
      <c r="A52" s="1" t="s">
        <v>109</v>
      </c>
      <c r="B52" s="1" t="s">
        <v>110</v>
      </c>
      <c r="C52" s="1" t="s">
        <v>108</v>
      </c>
      <c r="D52" s="1">
        <v>0</v>
      </c>
      <c r="E52" s="1">
        <v>0</v>
      </c>
      <c r="F52" s="1">
        <v>0</v>
      </c>
      <c r="G52" s="1">
        <v>0</v>
      </c>
      <c r="H52" s="1">
        <v>44284</v>
      </c>
      <c r="I52" s="1">
        <v>44284</v>
      </c>
      <c r="J52" s="1">
        <v>0</v>
      </c>
      <c r="K52" s="1">
        <v>0</v>
      </c>
      <c r="L52" s="1">
        <f t="shared" si="5"/>
        <v>0</v>
      </c>
      <c r="M52" s="1">
        <f t="shared" si="4"/>
        <v>0</v>
      </c>
      <c r="N52" s="1" t="s">
        <v>368</v>
      </c>
      <c r="O52" s="1">
        <v>2022</v>
      </c>
    </row>
    <row r="53" spans="1:15" ht="15.6" x14ac:dyDescent="0.3">
      <c r="A53" s="1" t="s">
        <v>111</v>
      </c>
      <c r="B53" s="1" t="s">
        <v>112</v>
      </c>
      <c r="C53" s="1"/>
      <c r="D53" s="1">
        <v>9</v>
      </c>
      <c r="E53" s="1">
        <v>917.99250000000006</v>
      </c>
      <c r="F53" s="1">
        <v>0</v>
      </c>
      <c r="G53" s="1">
        <v>0</v>
      </c>
      <c r="H53" s="1">
        <v>44386</v>
      </c>
      <c r="I53" s="1">
        <v>44386</v>
      </c>
      <c r="J53" s="1">
        <v>0</v>
      </c>
      <c r="K53" s="1">
        <v>0</v>
      </c>
      <c r="L53" s="1">
        <f t="shared" si="5"/>
        <v>9</v>
      </c>
      <c r="M53" s="1">
        <f t="shared" si="4"/>
        <v>917.99250000000006</v>
      </c>
      <c r="N53" s="1" t="s">
        <v>368</v>
      </c>
      <c r="O53" s="1">
        <v>2022</v>
      </c>
    </row>
    <row r="54" spans="1:15" ht="15.6" x14ac:dyDescent="0.3">
      <c r="A54" s="1" t="s">
        <v>113</v>
      </c>
      <c r="B54" s="1" t="s">
        <v>114</v>
      </c>
      <c r="C54" s="1" t="s">
        <v>90</v>
      </c>
      <c r="D54" s="1">
        <v>1</v>
      </c>
      <c r="E54" s="1">
        <v>955</v>
      </c>
      <c r="F54" s="1">
        <v>0</v>
      </c>
      <c r="G54" s="1">
        <v>0</v>
      </c>
      <c r="H54" s="1">
        <v>43780</v>
      </c>
      <c r="I54" s="1">
        <v>43780</v>
      </c>
      <c r="J54" s="1">
        <v>0</v>
      </c>
      <c r="K54" s="1">
        <v>0</v>
      </c>
      <c r="L54" s="1">
        <f t="shared" si="5"/>
        <v>1</v>
      </c>
      <c r="M54" s="1">
        <f t="shared" si="4"/>
        <v>955</v>
      </c>
      <c r="N54" s="1" t="s">
        <v>368</v>
      </c>
      <c r="O54" s="1">
        <v>2022</v>
      </c>
    </row>
    <row r="55" spans="1:15" ht="15.6" x14ac:dyDescent="0.3">
      <c r="A55" s="1" t="s">
        <v>115</v>
      </c>
      <c r="B55" s="1" t="s">
        <v>116</v>
      </c>
      <c r="C55" s="1" t="s">
        <v>90</v>
      </c>
      <c r="D55" s="1">
        <v>6</v>
      </c>
      <c r="E55" s="1">
        <v>1332.03</v>
      </c>
      <c r="F55" s="1">
        <v>0</v>
      </c>
      <c r="G55" s="1">
        <v>0</v>
      </c>
      <c r="H55" s="1">
        <v>44386</v>
      </c>
      <c r="I55" s="1">
        <v>44386</v>
      </c>
      <c r="J55" s="1">
        <v>5</v>
      </c>
      <c r="K55" s="1">
        <v>1110</v>
      </c>
      <c r="L55" s="1">
        <f t="shared" si="5"/>
        <v>1</v>
      </c>
      <c r="M55" s="1">
        <f t="shared" si="4"/>
        <v>222.02999999999997</v>
      </c>
      <c r="N55" s="1" t="s">
        <v>368</v>
      </c>
      <c r="O55" s="1">
        <v>2022</v>
      </c>
    </row>
    <row r="56" spans="1:15" ht="15.6" x14ac:dyDescent="0.3">
      <c r="A56" s="1" t="s">
        <v>117</v>
      </c>
      <c r="B56" s="1" t="s">
        <v>118</v>
      </c>
      <c r="C56" s="1" t="s">
        <v>90</v>
      </c>
      <c r="D56" s="1">
        <v>9</v>
      </c>
      <c r="E56" s="1">
        <v>864.04</v>
      </c>
      <c r="F56" s="1">
        <v>0</v>
      </c>
      <c r="G56" s="1">
        <v>0</v>
      </c>
      <c r="H56" s="1">
        <v>44386</v>
      </c>
      <c r="I56" s="1">
        <v>44386</v>
      </c>
      <c r="J56" s="1">
        <v>9</v>
      </c>
      <c r="K56" s="1">
        <f>+E56/D56*J56</f>
        <v>864.04</v>
      </c>
      <c r="L56" s="1">
        <f t="shared" si="5"/>
        <v>0</v>
      </c>
      <c r="M56" s="1">
        <f t="shared" si="4"/>
        <v>0</v>
      </c>
      <c r="N56" s="1" t="s">
        <v>368</v>
      </c>
      <c r="O56" s="1">
        <v>2022</v>
      </c>
    </row>
    <row r="57" spans="1:15" ht="15.6" x14ac:dyDescent="0.3">
      <c r="A57" s="1" t="s">
        <v>119</v>
      </c>
      <c r="B57" s="1" t="s">
        <v>120</v>
      </c>
      <c r="C57" s="1" t="s">
        <v>85</v>
      </c>
      <c r="D57" s="1">
        <v>16</v>
      </c>
      <c r="E57" s="1">
        <v>5483.87</v>
      </c>
      <c r="F57" s="1">
        <v>0</v>
      </c>
      <c r="G57" s="1">
        <v>0</v>
      </c>
      <c r="H57" s="1">
        <v>44386</v>
      </c>
      <c r="I57" s="1">
        <v>44386</v>
      </c>
      <c r="J57" s="1">
        <v>3</v>
      </c>
      <c r="K57" s="1">
        <f>+E57/D57*J57</f>
        <v>1028.225625</v>
      </c>
      <c r="L57" s="1">
        <f t="shared" si="5"/>
        <v>13</v>
      </c>
      <c r="M57" s="1">
        <f t="shared" si="4"/>
        <v>4455.6443749999999</v>
      </c>
      <c r="N57" s="1" t="s">
        <v>368</v>
      </c>
      <c r="O57" s="1">
        <v>2022</v>
      </c>
    </row>
    <row r="58" spans="1:15" ht="15.6" x14ac:dyDescent="0.3">
      <c r="A58" s="1" t="s">
        <v>121</v>
      </c>
      <c r="B58" s="1" t="s">
        <v>122</v>
      </c>
      <c r="C58" s="1" t="s">
        <v>90</v>
      </c>
      <c r="D58" s="1">
        <v>0</v>
      </c>
      <c r="E58" s="1">
        <v>0</v>
      </c>
      <c r="F58" s="1">
        <v>0</v>
      </c>
      <c r="G58" s="1">
        <v>0</v>
      </c>
      <c r="H58" s="1">
        <v>43780</v>
      </c>
      <c r="I58" s="1">
        <v>43780</v>
      </c>
      <c r="J58" s="1">
        <v>0</v>
      </c>
      <c r="K58" s="1">
        <v>0</v>
      </c>
      <c r="L58" s="1">
        <f t="shared" si="5"/>
        <v>0</v>
      </c>
      <c r="M58" s="1">
        <f t="shared" si="4"/>
        <v>0</v>
      </c>
      <c r="N58" s="1" t="s">
        <v>368</v>
      </c>
      <c r="O58" s="1">
        <v>2022</v>
      </c>
    </row>
    <row r="59" spans="1:15" ht="15.6" x14ac:dyDescent="0.3">
      <c r="A59" s="1" t="s">
        <v>123</v>
      </c>
      <c r="B59" s="1" t="s">
        <v>124</v>
      </c>
      <c r="C59" s="1" t="s">
        <v>90</v>
      </c>
      <c r="D59" s="1">
        <v>1</v>
      </c>
      <c r="E59" s="1">
        <v>300</v>
      </c>
      <c r="F59" s="1">
        <v>0</v>
      </c>
      <c r="G59" s="1">
        <v>0</v>
      </c>
      <c r="H59" s="1">
        <v>43780</v>
      </c>
      <c r="I59" s="1">
        <v>43780</v>
      </c>
      <c r="J59" s="1">
        <v>0</v>
      </c>
      <c r="K59" s="1">
        <v>0</v>
      </c>
      <c r="L59" s="1">
        <f t="shared" si="5"/>
        <v>1</v>
      </c>
      <c r="M59" s="1">
        <f t="shared" si="4"/>
        <v>300</v>
      </c>
      <c r="N59" s="1" t="s">
        <v>368</v>
      </c>
      <c r="O59" s="1">
        <v>2022</v>
      </c>
    </row>
    <row r="60" spans="1:15" ht="15.6" x14ac:dyDescent="0.3">
      <c r="A60" s="1" t="s">
        <v>125</v>
      </c>
      <c r="B60" s="1" t="s">
        <v>126</v>
      </c>
      <c r="C60" s="1" t="s">
        <v>90</v>
      </c>
      <c r="D60" s="1">
        <v>0</v>
      </c>
      <c r="E60" s="1">
        <v>0</v>
      </c>
      <c r="F60" s="1">
        <v>0</v>
      </c>
      <c r="G60" s="1">
        <v>0</v>
      </c>
      <c r="H60" s="1">
        <v>43780</v>
      </c>
      <c r="I60" s="1">
        <v>43780</v>
      </c>
      <c r="J60" s="1">
        <v>0</v>
      </c>
      <c r="K60" s="1">
        <v>0</v>
      </c>
      <c r="L60" s="1">
        <f t="shared" si="5"/>
        <v>0</v>
      </c>
      <c r="M60" s="1">
        <f t="shared" si="5"/>
        <v>0</v>
      </c>
      <c r="N60" s="1" t="s">
        <v>368</v>
      </c>
      <c r="O60" s="1">
        <v>2022</v>
      </c>
    </row>
    <row r="61" spans="1:15" ht="15.6" x14ac:dyDescent="0.3">
      <c r="A61" s="1" t="s">
        <v>127</v>
      </c>
      <c r="B61" s="1" t="s">
        <v>128</v>
      </c>
      <c r="C61" s="1"/>
      <c r="D61" s="1">
        <v>10</v>
      </c>
      <c r="E61" s="1">
        <v>7938.01</v>
      </c>
      <c r="F61" s="1">
        <v>0</v>
      </c>
      <c r="G61" s="1">
        <v>0</v>
      </c>
      <c r="H61" s="1">
        <v>44284</v>
      </c>
      <c r="I61" s="1">
        <v>44284</v>
      </c>
      <c r="J61" s="1">
        <v>4</v>
      </c>
      <c r="K61" s="1">
        <f>+E61/D61*J61</f>
        <v>3175.2040000000002</v>
      </c>
      <c r="L61" s="1">
        <f t="shared" si="5"/>
        <v>6</v>
      </c>
      <c r="M61" s="1">
        <f t="shared" si="5"/>
        <v>4762.8060000000005</v>
      </c>
      <c r="N61" s="1" t="s">
        <v>368</v>
      </c>
      <c r="O61" s="1">
        <v>2022</v>
      </c>
    </row>
    <row r="62" spans="1:15" ht="15.6" x14ac:dyDescent="0.3">
      <c r="A62" s="1" t="s">
        <v>129</v>
      </c>
      <c r="B62" s="1" t="s">
        <v>130</v>
      </c>
      <c r="C62" s="1" t="s">
        <v>85</v>
      </c>
      <c r="D62" s="1">
        <v>7</v>
      </c>
      <c r="E62" s="1">
        <v>1924.99</v>
      </c>
      <c r="F62" s="1">
        <v>0</v>
      </c>
      <c r="G62" s="1">
        <v>0</v>
      </c>
      <c r="H62" s="1">
        <v>44386</v>
      </c>
      <c r="I62" s="1">
        <v>44386</v>
      </c>
      <c r="J62" s="1">
        <v>1</v>
      </c>
      <c r="K62" s="1">
        <f>+E62/D62</f>
        <v>274.99857142857144</v>
      </c>
      <c r="L62" s="1">
        <f t="shared" si="5"/>
        <v>6</v>
      </c>
      <c r="M62" s="1">
        <f t="shared" si="5"/>
        <v>1649.9914285714285</v>
      </c>
      <c r="N62" s="1" t="s">
        <v>368</v>
      </c>
      <c r="O62" s="1">
        <v>2022</v>
      </c>
    </row>
    <row r="63" spans="1:15" ht="15.6" x14ac:dyDescent="0.3">
      <c r="A63" s="1" t="s">
        <v>131</v>
      </c>
      <c r="B63" s="1" t="s">
        <v>132</v>
      </c>
      <c r="C63" s="1"/>
      <c r="D63" s="1">
        <v>26</v>
      </c>
      <c r="E63" s="1">
        <v>7488.06</v>
      </c>
      <c r="F63" s="1">
        <v>0</v>
      </c>
      <c r="G63" s="1">
        <v>0</v>
      </c>
      <c r="H63" s="1">
        <v>44386</v>
      </c>
      <c r="I63" s="1">
        <v>44386</v>
      </c>
      <c r="J63" s="1">
        <v>4</v>
      </c>
      <c r="K63" s="1">
        <f>+E63/D63*J63</f>
        <v>1152.0092307692307</v>
      </c>
      <c r="L63" s="1">
        <f t="shared" si="5"/>
        <v>22</v>
      </c>
      <c r="M63" s="1">
        <f t="shared" si="5"/>
        <v>6336.0507692307692</v>
      </c>
      <c r="N63" s="1" t="s">
        <v>368</v>
      </c>
      <c r="O63" s="1">
        <v>2022</v>
      </c>
    </row>
    <row r="64" spans="1:15" ht="15.6" x14ac:dyDescent="0.3">
      <c r="A64" s="1" t="s">
        <v>133</v>
      </c>
      <c r="B64" s="1" t="s">
        <v>134</v>
      </c>
      <c r="C64" s="1" t="s">
        <v>85</v>
      </c>
      <c r="D64" s="1">
        <v>0</v>
      </c>
      <c r="E64" s="1">
        <v>0</v>
      </c>
      <c r="F64" s="1">
        <v>5</v>
      </c>
      <c r="G64" s="1">
        <v>2099.98</v>
      </c>
      <c r="H64" s="1">
        <v>44837</v>
      </c>
      <c r="I64" s="1">
        <v>44837</v>
      </c>
      <c r="J64" s="1"/>
      <c r="K64" s="1"/>
      <c r="L64" s="1">
        <f t="shared" si="5"/>
        <v>5</v>
      </c>
      <c r="M64" s="1">
        <f t="shared" si="5"/>
        <v>2099.98</v>
      </c>
      <c r="N64" s="1" t="s">
        <v>368</v>
      </c>
      <c r="O64" s="1">
        <v>2022</v>
      </c>
    </row>
    <row r="65" spans="1:15" ht="15.6" x14ac:dyDescent="0.3">
      <c r="A65" s="1" t="s">
        <v>135</v>
      </c>
      <c r="B65" s="1" t="s">
        <v>136</v>
      </c>
      <c r="C65" s="1"/>
      <c r="D65" s="1">
        <v>23</v>
      </c>
      <c r="E65" s="1">
        <v>2759.32</v>
      </c>
      <c r="F65" s="1">
        <v>0</v>
      </c>
      <c r="G65" s="1">
        <v>0</v>
      </c>
      <c r="H65" s="1">
        <v>44386</v>
      </c>
      <c r="I65" s="1">
        <v>44386</v>
      </c>
      <c r="J65" s="1">
        <v>5</v>
      </c>
      <c r="K65" s="1">
        <f>+E65/D65*J65</f>
        <v>599.85217391304354</v>
      </c>
      <c r="L65" s="1">
        <f t="shared" si="5"/>
        <v>18</v>
      </c>
      <c r="M65" s="1">
        <f t="shared" si="5"/>
        <v>2159.4678260869568</v>
      </c>
      <c r="N65" s="1" t="s">
        <v>368</v>
      </c>
      <c r="O65" s="1">
        <v>2022</v>
      </c>
    </row>
    <row r="66" spans="1:15" ht="15.6" x14ac:dyDescent="0.3">
      <c r="A66" s="1" t="s">
        <v>137</v>
      </c>
      <c r="B66" s="1" t="s">
        <v>138</v>
      </c>
      <c r="C66" s="1" t="s">
        <v>85</v>
      </c>
      <c r="D66" s="1">
        <v>0</v>
      </c>
      <c r="E66" s="1">
        <v>0</v>
      </c>
      <c r="F66" s="1">
        <v>3</v>
      </c>
      <c r="G66" s="1">
        <v>3783.55</v>
      </c>
      <c r="H66" s="1">
        <v>44837</v>
      </c>
      <c r="I66" s="1">
        <v>44837</v>
      </c>
      <c r="J66" s="1">
        <v>1</v>
      </c>
      <c r="K66" s="1">
        <v>1261.18</v>
      </c>
      <c r="L66" s="1">
        <f t="shared" si="5"/>
        <v>2</v>
      </c>
      <c r="M66" s="1">
        <f t="shared" si="5"/>
        <v>2522.37</v>
      </c>
      <c r="N66" s="1" t="s">
        <v>368</v>
      </c>
      <c r="O66" s="1">
        <v>2022</v>
      </c>
    </row>
    <row r="67" spans="1:15" ht="15.6" x14ac:dyDescent="0.3">
      <c r="A67" s="1" t="s">
        <v>139</v>
      </c>
      <c r="B67" s="1" t="s">
        <v>140</v>
      </c>
      <c r="C67" s="1"/>
      <c r="D67" s="1">
        <v>0</v>
      </c>
      <c r="E67" s="1">
        <v>0</v>
      </c>
      <c r="F67" s="1">
        <v>0</v>
      </c>
      <c r="G67" s="1">
        <v>0</v>
      </c>
      <c r="H67" s="1">
        <v>44284</v>
      </c>
      <c r="I67" s="1">
        <v>44284</v>
      </c>
      <c r="J67" s="1">
        <v>0</v>
      </c>
      <c r="K67" s="1">
        <v>0</v>
      </c>
      <c r="L67" s="1">
        <f t="shared" si="5"/>
        <v>0</v>
      </c>
      <c r="M67" s="1">
        <f t="shared" si="5"/>
        <v>0</v>
      </c>
      <c r="N67" s="1" t="s">
        <v>368</v>
      </c>
      <c r="O67" s="1">
        <v>2022</v>
      </c>
    </row>
    <row r="68" spans="1:15" ht="15.6" x14ac:dyDescent="0.3">
      <c r="A68" s="1" t="s">
        <v>141</v>
      </c>
      <c r="B68" s="1" t="s">
        <v>142</v>
      </c>
      <c r="C68" s="1" t="s">
        <v>90</v>
      </c>
      <c r="D68" s="1">
        <v>1</v>
      </c>
      <c r="E68" s="1">
        <v>495</v>
      </c>
      <c r="F68" s="1">
        <v>0</v>
      </c>
      <c r="G68" s="1">
        <v>0</v>
      </c>
      <c r="H68" s="1">
        <v>43780</v>
      </c>
      <c r="I68" s="1">
        <v>43780</v>
      </c>
      <c r="J68" s="1">
        <v>0</v>
      </c>
      <c r="K68" s="1">
        <v>0</v>
      </c>
      <c r="L68" s="1">
        <f t="shared" si="5"/>
        <v>1</v>
      </c>
      <c r="M68" s="1">
        <f t="shared" si="5"/>
        <v>495</v>
      </c>
      <c r="N68" s="1" t="s">
        <v>368</v>
      </c>
      <c r="O68" s="1">
        <v>2022</v>
      </c>
    </row>
    <row r="69" spans="1:15" ht="15.6" x14ac:dyDescent="0.3">
      <c r="A69" s="1" t="s">
        <v>143</v>
      </c>
      <c r="B69" s="1" t="s">
        <v>144</v>
      </c>
      <c r="C69" s="1" t="s">
        <v>90</v>
      </c>
      <c r="D69" s="1">
        <v>2</v>
      </c>
      <c r="E69" s="1">
        <v>444.01</v>
      </c>
      <c r="F69" s="1">
        <v>0</v>
      </c>
      <c r="G69" s="1">
        <v>0</v>
      </c>
      <c r="H69" s="1">
        <v>44386</v>
      </c>
      <c r="I69" s="1">
        <v>44386</v>
      </c>
      <c r="J69" s="1">
        <v>0</v>
      </c>
      <c r="K69" s="1">
        <v>0</v>
      </c>
      <c r="L69" s="1">
        <f t="shared" si="5"/>
        <v>2</v>
      </c>
      <c r="M69" s="1">
        <f t="shared" si="5"/>
        <v>444.01</v>
      </c>
      <c r="N69" s="1" t="s">
        <v>368</v>
      </c>
      <c r="O69" s="1">
        <v>2022</v>
      </c>
    </row>
    <row r="70" spans="1:15" ht="15.6" x14ac:dyDescent="0.3">
      <c r="A70" s="1" t="s">
        <v>145</v>
      </c>
      <c r="B70" s="1" t="s">
        <v>146</v>
      </c>
      <c r="C70" s="1" t="s">
        <v>90</v>
      </c>
      <c r="D70" s="1">
        <v>0</v>
      </c>
      <c r="E70" s="1">
        <v>0</v>
      </c>
      <c r="F70" s="1">
        <v>0</v>
      </c>
      <c r="G70" s="1">
        <v>0</v>
      </c>
      <c r="H70" s="1">
        <v>43780</v>
      </c>
      <c r="I70" s="1">
        <v>43780</v>
      </c>
      <c r="J70" s="1">
        <v>0</v>
      </c>
      <c r="K70" s="1">
        <v>0</v>
      </c>
      <c r="L70" s="1">
        <f t="shared" si="5"/>
        <v>0</v>
      </c>
      <c r="M70" s="1">
        <f t="shared" si="5"/>
        <v>0</v>
      </c>
      <c r="N70" s="1" t="s">
        <v>368</v>
      </c>
      <c r="O70" s="1">
        <v>2022</v>
      </c>
    </row>
    <row r="71" spans="1:15" ht="15.6" x14ac:dyDescent="0.3">
      <c r="A71" s="1" t="s">
        <v>147</v>
      </c>
      <c r="B71" s="1" t="s">
        <v>148</v>
      </c>
      <c r="C71" s="1" t="s">
        <v>90</v>
      </c>
      <c r="D71" s="1">
        <v>0</v>
      </c>
      <c r="E71" s="1">
        <v>0</v>
      </c>
      <c r="F71" s="1">
        <v>0</v>
      </c>
      <c r="G71" s="1">
        <v>0</v>
      </c>
      <c r="H71" s="1">
        <v>43780</v>
      </c>
      <c r="I71" s="1">
        <v>43780</v>
      </c>
      <c r="J71" s="1">
        <v>0</v>
      </c>
      <c r="K71" s="1">
        <v>0</v>
      </c>
      <c r="L71" s="1">
        <f t="shared" si="5"/>
        <v>0</v>
      </c>
      <c r="M71" s="1">
        <f t="shared" si="5"/>
        <v>0</v>
      </c>
      <c r="N71" s="1" t="s">
        <v>368</v>
      </c>
      <c r="O71" s="1">
        <v>2022</v>
      </c>
    </row>
    <row r="72" spans="1:15" ht="15.6" x14ac:dyDescent="0.3">
      <c r="A72" s="1" t="s">
        <v>149</v>
      </c>
      <c r="B72" s="1" t="s">
        <v>150</v>
      </c>
      <c r="C72" s="1" t="s">
        <v>90</v>
      </c>
      <c r="D72" s="1">
        <v>161</v>
      </c>
      <c r="E72" s="1">
        <v>20187.27</v>
      </c>
      <c r="F72" s="1">
        <v>0</v>
      </c>
      <c r="G72" s="1">
        <v>0</v>
      </c>
      <c r="H72" s="1">
        <v>44386</v>
      </c>
      <c r="I72" s="1">
        <v>44386</v>
      </c>
      <c r="J72" s="1">
        <f>161-110</f>
        <v>51</v>
      </c>
      <c r="K72" s="1">
        <f>+E72/D72*J72</f>
        <v>6394.7252795031063</v>
      </c>
      <c r="L72" s="1">
        <f t="shared" si="5"/>
        <v>110</v>
      </c>
      <c r="M72" s="1">
        <f t="shared" si="5"/>
        <v>13792.544720496895</v>
      </c>
      <c r="N72" s="1" t="s">
        <v>368</v>
      </c>
      <c r="O72" s="1">
        <v>2022</v>
      </c>
    </row>
    <row r="73" spans="1:15" ht="15.6" x14ac:dyDescent="0.3">
      <c r="A73" s="1" t="s">
        <v>151</v>
      </c>
      <c r="B73" s="1" t="s">
        <v>152</v>
      </c>
      <c r="C73" s="1" t="s">
        <v>90</v>
      </c>
      <c r="D73" s="1">
        <v>0</v>
      </c>
      <c r="E73" s="1">
        <v>0</v>
      </c>
      <c r="F73" s="1">
        <v>0</v>
      </c>
      <c r="G73" s="1">
        <v>0</v>
      </c>
      <c r="H73" s="1">
        <v>44284</v>
      </c>
      <c r="I73" s="1">
        <v>44284</v>
      </c>
      <c r="J73" s="1">
        <v>0</v>
      </c>
      <c r="K73" s="1">
        <v>0</v>
      </c>
      <c r="L73" s="1">
        <f t="shared" si="5"/>
        <v>0</v>
      </c>
      <c r="M73" s="1">
        <f t="shared" si="5"/>
        <v>0</v>
      </c>
      <c r="N73" s="1" t="s">
        <v>368</v>
      </c>
      <c r="O73" s="1">
        <v>2022</v>
      </c>
    </row>
    <row r="74" spans="1:15" ht="15.6" x14ac:dyDescent="0.3">
      <c r="A74" s="1" t="s">
        <v>153</v>
      </c>
      <c r="B74" s="1" t="s">
        <v>154</v>
      </c>
      <c r="C74" s="1" t="s">
        <v>90</v>
      </c>
      <c r="D74" s="1">
        <v>12</v>
      </c>
      <c r="E74" s="1">
        <v>1788.27</v>
      </c>
      <c r="F74" s="1">
        <v>45</v>
      </c>
      <c r="G74" s="1">
        <v>8910.18</v>
      </c>
      <c r="H74" s="1">
        <v>44837</v>
      </c>
      <c r="I74" s="1">
        <v>44837</v>
      </c>
      <c r="J74" s="1">
        <v>15</v>
      </c>
      <c r="K74" s="1">
        <f>+E74/D74*12+G74/F74*3</f>
        <v>2382.2820000000002</v>
      </c>
      <c r="L74" s="1">
        <f t="shared" si="5"/>
        <v>42</v>
      </c>
      <c r="M74" s="1">
        <f t="shared" si="5"/>
        <v>8316.1680000000015</v>
      </c>
      <c r="N74" s="1" t="s">
        <v>368</v>
      </c>
      <c r="O74" s="1">
        <v>2022</v>
      </c>
    </row>
    <row r="75" spans="1:15" ht="15.6" x14ac:dyDescent="0.3">
      <c r="A75" s="1" t="s">
        <v>155</v>
      </c>
      <c r="B75" s="1" t="s">
        <v>156</v>
      </c>
      <c r="C75" s="1" t="s">
        <v>95</v>
      </c>
      <c r="D75" s="1">
        <v>23</v>
      </c>
      <c r="E75" s="1">
        <v>5933.89</v>
      </c>
      <c r="F75" s="1">
        <v>15</v>
      </c>
      <c r="G75" s="1">
        <v>2524.37</v>
      </c>
      <c r="H75" s="1">
        <v>44837</v>
      </c>
      <c r="I75" s="1">
        <v>44837</v>
      </c>
      <c r="J75" s="1">
        <v>15</v>
      </c>
      <c r="K75" s="1">
        <f>+E75/D75*J75</f>
        <v>3869.9282608695657</v>
      </c>
      <c r="L75" s="1">
        <f t="shared" si="5"/>
        <v>23</v>
      </c>
      <c r="M75" s="1">
        <f t="shared" si="5"/>
        <v>4588.3317391304345</v>
      </c>
      <c r="N75" s="1" t="s">
        <v>368</v>
      </c>
      <c r="O75" s="1">
        <v>2022</v>
      </c>
    </row>
    <row r="76" spans="1:15" ht="15.6" x14ac:dyDescent="0.3">
      <c r="A76" s="1" t="s">
        <v>157</v>
      </c>
      <c r="B76" s="1" t="s">
        <v>158</v>
      </c>
      <c r="C76" s="1" t="s">
        <v>95</v>
      </c>
      <c r="D76" s="1">
        <v>0</v>
      </c>
      <c r="E76" s="1">
        <v>0</v>
      </c>
      <c r="F76" s="1">
        <v>0</v>
      </c>
      <c r="G76" s="1">
        <v>0</v>
      </c>
      <c r="H76" s="1">
        <v>43780</v>
      </c>
      <c r="I76" s="1">
        <v>43780</v>
      </c>
      <c r="J76" s="1">
        <v>0</v>
      </c>
      <c r="K76" s="1">
        <v>0</v>
      </c>
      <c r="L76" s="1">
        <f t="shared" si="5"/>
        <v>0</v>
      </c>
      <c r="M76" s="1">
        <f t="shared" si="5"/>
        <v>0</v>
      </c>
      <c r="N76" s="1" t="s">
        <v>368</v>
      </c>
      <c r="O76" s="1">
        <v>2022</v>
      </c>
    </row>
    <row r="77" spans="1:15" ht="15.6" x14ac:dyDescent="0.3">
      <c r="A77" s="1" t="s">
        <v>159</v>
      </c>
      <c r="B77" s="1" t="s">
        <v>160</v>
      </c>
      <c r="C77" s="1" t="s">
        <v>95</v>
      </c>
      <c r="D77" s="1">
        <v>6</v>
      </c>
      <c r="E77" s="1">
        <v>2116.56</v>
      </c>
      <c r="F77" s="1">
        <v>0</v>
      </c>
      <c r="G77" s="1">
        <v>0</v>
      </c>
      <c r="H77" s="1">
        <v>44386</v>
      </c>
      <c r="I77" s="1">
        <v>44386</v>
      </c>
      <c r="J77" s="1">
        <v>0</v>
      </c>
      <c r="K77" s="1">
        <v>0</v>
      </c>
      <c r="L77" s="1">
        <f t="shared" si="5"/>
        <v>6</v>
      </c>
      <c r="M77" s="1">
        <f t="shared" si="5"/>
        <v>2116.56</v>
      </c>
      <c r="N77" s="1" t="s">
        <v>368</v>
      </c>
      <c r="O77" s="1">
        <v>2022</v>
      </c>
    </row>
    <row r="78" spans="1:15" ht="15.6" x14ac:dyDescent="0.3">
      <c r="A78" s="1" t="s">
        <v>161</v>
      </c>
      <c r="B78" s="1" t="s">
        <v>162</v>
      </c>
      <c r="C78" s="1" t="s">
        <v>95</v>
      </c>
      <c r="D78" s="1">
        <v>5</v>
      </c>
      <c r="E78" s="1">
        <v>1919.97</v>
      </c>
      <c r="F78" s="1">
        <v>0</v>
      </c>
      <c r="G78" s="1">
        <v>0</v>
      </c>
      <c r="H78" s="1">
        <v>44386</v>
      </c>
      <c r="I78" s="1">
        <v>44386</v>
      </c>
      <c r="J78" s="1">
        <v>2</v>
      </c>
      <c r="K78" s="1">
        <f>+E78/D78*J78</f>
        <v>767.98800000000006</v>
      </c>
      <c r="L78" s="1">
        <f t="shared" si="5"/>
        <v>3</v>
      </c>
      <c r="M78" s="1">
        <f t="shared" si="5"/>
        <v>1151.982</v>
      </c>
      <c r="N78" s="1" t="s">
        <v>368</v>
      </c>
      <c r="O78" s="1">
        <v>2022</v>
      </c>
    </row>
    <row r="79" spans="1:15" ht="15.6" x14ac:dyDescent="0.3">
      <c r="A79" s="1" t="s">
        <v>163</v>
      </c>
      <c r="B79" s="1" t="s">
        <v>164</v>
      </c>
      <c r="C79" s="1"/>
      <c r="D79" s="1">
        <v>9</v>
      </c>
      <c r="E79" s="1">
        <v>839.46</v>
      </c>
      <c r="F79" s="1">
        <v>0</v>
      </c>
      <c r="G79" s="1">
        <v>0</v>
      </c>
      <c r="H79" s="1">
        <v>44386</v>
      </c>
      <c r="I79" s="1">
        <v>44386</v>
      </c>
      <c r="J79" s="1">
        <v>6</v>
      </c>
      <c r="K79" s="1">
        <f>+E79/D79*J79</f>
        <v>559.6400000000001</v>
      </c>
      <c r="L79" s="1">
        <f t="shared" si="5"/>
        <v>3</v>
      </c>
      <c r="M79" s="1">
        <f t="shared" si="5"/>
        <v>279.81999999999994</v>
      </c>
      <c r="N79" s="1" t="s">
        <v>368</v>
      </c>
      <c r="O79" s="1">
        <v>2022</v>
      </c>
    </row>
    <row r="80" spans="1:15" ht="15.6" x14ac:dyDescent="0.3">
      <c r="A80" s="1" t="s">
        <v>165</v>
      </c>
      <c r="B80" s="1" t="s">
        <v>166</v>
      </c>
      <c r="C80" s="1" t="s">
        <v>90</v>
      </c>
      <c r="D80" s="1"/>
      <c r="E80" s="1"/>
      <c r="F80" s="1">
        <v>1</v>
      </c>
      <c r="G80" s="1">
        <v>899.75</v>
      </c>
      <c r="H80" s="1">
        <v>44837</v>
      </c>
      <c r="I80" s="1">
        <v>44837</v>
      </c>
      <c r="J80" s="1">
        <v>0</v>
      </c>
      <c r="K80" s="1">
        <v>0</v>
      </c>
      <c r="L80" s="1">
        <f t="shared" si="5"/>
        <v>1</v>
      </c>
      <c r="M80" s="1">
        <f t="shared" si="5"/>
        <v>899.75</v>
      </c>
      <c r="N80" s="1" t="s">
        <v>368</v>
      </c>
      <c r="O80" s="1">
        <v>2022</v>
      </c>
    </row>
    <row r="81" spans="1:15" ht="15.6" x14ac:dyDescent="0.3">
      <c r="A81" s="1" t="s">
        <v>167</v>
      </c>
      <c r="B81" s="1" t="s">
        <v>168</v>
      </c>
      <c r="C81" s="1" t="s">
        <v>90</v>
      </c>
      <c r="D81" s="1">
        <v>19</v>
      </c>
      <c r="E81" s="1">
        <v>2850</v>
      </c>
      <c r="F81" s="1">
        <v>0</v>
      </c>
      <c r="G81" s="1">
        <v>0</v>
      </c>
      <c r="H81" s="1">
        <v>43780</v>
      </c>
      <c r="I81" s="1">
        <v>43780</v>
      </c>
      <c r="J81" s="1">
        <v>0</v>
      </c>
      <c r="K81" s="1">
        <v>0</v>
      </c>
      <c r="L81" s="1">
        <f t="shared" si="5"/>
        <v>19</v>
      </c>
      <c r="M81" s="1">
        <f t="shared" si="5"/>
        <v>2850</v>
      </c>
      <c r="N81" s="1" t="s">
        <v>368</v>
      </c>
      <c r="O81" s="1">
        <v>2022</v>
      </c>
    </row>
    <row r="82" spans="1:15" ht="15.6" x14ac:dyDescent="0.3">
      <c r="A82" s="1"/>
      <c r="B82" s="1" t="s">
        <v>169</v>
      </c>
      <c r="C82" s="1"/>
      <c r="D82" s="1">
        <v>1</v>
      </c>
      <c r="E82" s="1">
        <v>509.99</v>
      </c>
      <c r="F82" s="1">
        <v>0</v>
      </c>
      <c r="G82" s="1">
        <v>0</v>
      </c>
      <c r="H82" s="1">
        <v>44386</v>
      </c>
      <c r="I82" s="1">
        <v>44386</v>
      </c>
      <c r="J82" s="1">
        <v>1</v>
      </c>
      <c r="K82" s="1">
        <f>+E82</f>
        <v>509.99</v>
      </c>
      <c r="L82" s="1">
        <f t="shared" si="5"/>
        <v>0</v>
      </c>
      <c r="M82" s="1">
        <f t="shared" si="5"/>
        <v>0</v>
      </c>
      <c r="N82" s="1" t="s">
        <v>368</v>
      </c>
      <c r="O82" s="1">
        <v>2022</v>
      </c>
    </row>
    <row r="83" spans="1:15" ht="15.6" x14ac:dyDescent="0.3">
      <c r="A83" s="1" t="s">
        <v>170</v>
      </c>
      <c r="B83" s="1" t="s">
        <v>171</v>
      </c>
      <c r="C83" s="1" t="s">
        <v>90</v>
      </c>
      <c r="D83" s="1">
        <v>4</v>
      </c>
      <c r="E83" s="1">
        <v>840.01333333333332</v>
      </c>
      <c r="F83" s="1">
        <v>0</v>
      </c>
      <c r="G83" s="1">
        <v>0</v>
      </c>
      <c r="H83" s="1">
        <v>44386</v>
      </c>
      <c r="I83" s="1">
        <v>44386</v>
      </c>
      <c r="J83" s="1">
        <v>0</v>
      </c>
      <c r="K83" s="1">
        <v>0</v>
      </c>
      <c r="L83" s="1">
        <f t="shared" si="5"/>
        <v>4</v>
      </c>
      <c r="M83" s="1">
        <f t="shared" si="5"/>
        <v>840.01333333333332</v>
      </c>
      <c r="N83" s="1" t="s">
        <v>368</v>
      </c>
      <c r="O83" s="1">
        <v>2022</v>
      </c>
    </row>
    <row r="84" spans="1:15" ht="15.6" x14ac:dyDescent="0.3">
      <c r="A84" s="1" t="s">
        <v>172</v>
      </c>
      <c r="B84" s="1" t="s">
        <v>173</v>
      </c>
      <c r="C84" s="1" t="s">
        <v>90</v>
      </c>
      <c r="D84" s="1">
        <v>3</v>
      </c>
      <c r="E84" s="1">
        <v>1242.0050000000001</v>
      </c>
      <c r="F84" s="1">
        <v>0</v>
      </c>
      <c r="G84" s="1">
        <v>0</v>
      </c>
      <c r="H84" s="1">
        <v>44386</v>
      </c>
      <c r="I84" s="1">
        <v>44386</v>
      </c>
      <c r="J84" s="1">
        <v>0</v>
      </c>
      <c r="K84" s="1">
        <v>0</v>
      </c>
      <c r="L84" s="1">
        <f t="shared" si="5"/>
        <v>3</v>
      </c>
      <c r="M84" s="1">
        <f t="shared" si="5"/>
        <v>1242.0050000000001</v>
      </c>
      <c r="N84" s="1" t="s">
        <v>368</v>
      </c>
      <c r="O84" s="1">
        <v>2022</v>
      </c>
    </row>
    <row r="85" spans="1:15" ht="15.6" x14ac:dyDescent="0.3">
      <c r="A85" s="1" t="s">
        <v>174</v>
      </c>
      <c r="B85" s="1" t="s">
        <v>175</v>
      </c>
      <c r="C85" s="1" t="s">
        <v>90</v>
      </c>
      <c r="D85" s="1">
        <v>4</v>
      </c>
      <c r="E85" s="1">
        <v>235.95280000000002</v>
      </c>
      <c r="F85" s="1">
        <v>0</v>
      </c>
      <c r="G85" s="1">
        <v>0</v>
      </c>
      <c r="H85" s="1">
        <v>44284</v>
      </c>
      <c r="I85" s="1">
        <v>44284</v>
      </c>
      <c r="J85" s="1">
        <v>0</v>
      </c>
      <c r="K85" s="1">
        <v>0</v>
      </c>
      <c r="L85" s="1">
        <f t="shared" si="5"/>
        <v>4</v>
      </c>
      <c r="M85" s="1">
        <f t="shared" si="5"/>
        <v>235.95280000000002</v>
      </c>
      <c r="N85" s="1" t="s">
        <v>368</v>
      </c>
      <c r="O85" s="1">
        <v>2022</v>
      </c>
    </row>
    <row r="86" spans="1:15" ht="15.6" x14ac:dyDescent="0.3">
      <c r="A86" s="1" t="s">
        <v>176</v>
      </c>
      <c r="B86" s="1" t="s">
        <v>177</v>
      </c>
      <c r="C86" s="1" t="s">
        <v>178</v>
      </c>
      <c r="D86" s="1">
        <v>2</v>
      </c>
      <c r="E86" s="1">
        <v>200</v>
      </c>
      <c r="F86" s="1">
        <v>0</v>
      </c>
      <c r="G86" s="1">
        <v>0</v>
      </c>
      <c r="H86" s="1">
        <v>43780</v>
      </c>
      <c r="I86" s="1">
        <v>43780</v>
      </c>
      <c r="J86" s="1">
        <v>0</v>
      </c>
      <c r="K86" s="1">
        <v>0</v>
      </c>
      <c r="L86" s="1">
        <f>+D86+F86-J86</f>
        <v>2</v>
      </c>
      <c r="M86" s="1">
        <f>+E86+G86-K86</f>
        <v>200</v>
      </c>
      <c r="N86" s="1" t="s">
        <v>368</v>
      </c>
      <c r="O86" s="1">
        <v>2022</v>
      </c>
    </row>
    <row r="87" spans="1:15" ht="15.6" x14ac:dyDescent="0.3">
      <c r="A87" s="1" t="s">
        <v>179</v>
      </c>
      <c r="B87" s="1" t="s">
        <v>180</v>
      </c>
      <c r="C87" s="1" t="s">
        <v>90</v>
      </c>
      <c r="D87" s="1">
        <v>1</v>
      </c>
      <c r="E87" s="1">
        <v>460.2</v>
      </c>
      <c r="F87" s="1">
        <v>0</v>
      </c>
      <c r="G87" s="1">
        <v>0</v>
      </c>
      <c r="H87" s="1" t="s">
        <v>181</v>
      </c>
      <c r="I87" s="1" t="s">
        <v>181</v>
      </c>
      <c r="J87" s="1">
        <v>0</v>
      </c>
      <c r="K87" s="1">
        <v>0</v>
      </c>
      <c r="L87" s="1">
        <f t="shared" ref="L87:M121" si="6">+D87+F87-J87</f>
        <v>1</v>
      </c>
      <c r="M87" s="1">
        <f t="shared" si="6"/>
        <v>460.2</v>
      </c>
      <c r="N87" s="1" t="s">
        <v>368</v>
      </c>
      <c r="O87" s="1">
        <v>2022</v>
      </c>
    </row>
    <row r="88" spans="1:15" ht="15.6" x14ac:dyDescent="0.3">
      <c r="A88" s="1" t="s">
        <v>182</v>
      </c>
      <c r="B88" s="1" t="s">
        <v>183</v>
      </c>
      <c r="C88" s="1" t="s">
        <v>90</v>
      </c>
      <c r="D88" s="1">
        <v>415</v>
      </c>
      <c r="E88" s="1">
        <v>1194.8699999999999</v>
      </c>
      <c r="F88" s="1">
        <v>0</v>
      </c>
      <c r="G88" s="1">
        <v>0</v>
      </c>
      <c r="H88" s="1">
        <v>43780</v>
      </c>
      <c r="I88" s="1">
        <v>43780</v>
      </c>
      <c r="J88" s="1">
        <v>175</v>
      </c>
      <c r="K88" s="1">
        <f>+E88/D88*J88</f>
        <v>503.86084337349388</v>
      </c>
      <c r="L88" s="1">
        <f t="shared" si="6"/>
        <v>240</v>
      </c>
      <c r="M88" s="1">
        <f t="shared" si="6"/>
        <v>691.00915662650596</v>
      </c>
      <c r="N88" s="1" t="s">
        <v>368</v>
      </c>
      <c r="O88" s="1">
        <v>2022</v>
      </c>
    </row>
    <row r="89" spans="1:15" ht="15.6" x14ac:dyDescent="0.3">
      <c r="A89" s="1" t="s">
        <v>184</v>
      </c>
      <c r="B89" s="1" t="s">
        <v>185</v>
      </c>
      <c r="C89" s="1"/>
      <c r="D89" s="1">
        <v>12</v>
      </c>
      <c r="E89" s="1">
        <v>2690.4</v>
      </c>
      <c r="F89" s="1">
        <v>0</v>
      </c>
      <c r="G89" s="1">
        <v>0</v>
      </c>
      <c r="H89" s="1" t="s">
        <v>181</v>
      </c>
      <c r="I89" s="1" t="s">
        <v>181</v>
      </c>
      <c r="J89" s="1">
        <v>8</v>
      </c>
      <c r="K89" s="1">
        <f>+E89/D89*J89</f>
        <v>1793.6000000000001</v>
      </c>
      <c r="L89" s="1">
        <f t="shared" si="6"/>
        <v>4</v>
      </c>
      <c r="M89" s="1">
        <f t="shared" si="6"/>
        <v>896.8</v>
      </c>
      <c r="N89" s="1" t="s">
        <v>368</v>
      </c>
      <c r="O89" s="1">
        <v>2022</v>
      </c>
    </row>
    <row r="90" spans="1:15" ht="15.6" x14ac:dyDescent="0.3">
      <c r="A90" s="1" t="s">
        <v>186</v>
      </c>
      <c r="B90" s="1" t="s">
        <v>187</v>
      </c>
      <c r="C90" s="1" t="s">
        <v>90</v>
      </c>
      <c r="D90" s="1">
        <v>0</v>
      </c>
      <c r="E90" s="1">
        <v>0</v>
      </c>
      <c r="F90" s="1">
        <v>0</v>
      </c>
      <c r="G90" s="1">
        <v>0</v>
      </c>
      <c r="H90" s="1">
        <v>43780</v>
      </c>
      <c r="I90" s="1">
        <v>43780</v>
      </c>
      <c r="J90" s="1">
        <v>0</v>
      </c>
      <c r="K90" s="1">
        <v>0</v>
      </c>
      <c r="L90" s="1">
        <f t="shared" si="6"/>
        <v>0</v>
      </c>
      <c r="M90" s="1">
        <f t="shared" si="6"/>
        <v>0</v>
      </c>
      <c r="N90" s="1" t="s">
        <v>368</v>
      </c>
      <c r="O90" s="1">
        <v>2022</v>
      </c>
    </row>
    <row r="91" spans="1:15" ht="15.6" x14ac:dyDescent="0.3">
      <c r="A91" s="1" t="s">
        <v>188</v>
      </c>
      <c r="B91" s="1" t="s">
        <v>189</v>
      </c>
      <c r="C91" s="1" t="s">
        <v>90</v>
      </c>
      <c r="D91" s="1">
        <v>0</v>
      </c>
      <c r="E91" s="1">
        <v>0</v>
      </c>
      <c r="F91" s="1">
        <v>0</v>
      </c>
      <c r="G91" s="1">
        <v>0</v>
      </c>
      <c r="H91" s="1">
        <v>43780</v>
      </c>
      <c r="I91" s="1">
        <v>43780</v>
      </c>
      <c r="J91" s="1">
        <v>0</v>
      </c>
      <c r="K91" s="1">
        <v>0</v>
      </c>
      <c r="L91" s="1">
        <f t="shared" si="6"/>
        <v>0</v>
      </c>
      <c r="M91" s="1">
        <f t="shared" si="6"/>
        <v>0</v>
      </c>
      <c r="N91" s="1" t="s">
        <v>368</v>
      </c>
      <c r="O91" s="1">
        <v>2022</v>
      </c>
    </row>
    <row r="92" spans="1:15" ht="15.6" x14ac:dyDescent="0.3">
      <c r="A92" s="1" t="s">
        <v>190</v>
      </c>
      <c r="B92" s="1" t="s">
        <v>191</v>
      </c>
      <c r="C92" s="1" t="s">
        <v>90</v>
      </c>
      <c r="D92" s="1">
        <v>0</v>
      </c>
      <c r="E92" s="1">
        <v>0</v>
      </c>
      <c r="F92" s="1">
        <v>0</v>
      </c>
      <c r="G92" s="1">
        <v>0</v>
      </c>
      <c r="H92" s="1">
        <v>43780</v>
      </c>
      <c r="I92" s="1">
        <v>43780</v>
      </c>
      <c r="J92" s="1">
        <v>0</v>
      </c>
      <c r="K92" s="1">
        <v>0</v>
      </c>
      <c r="L92" s="1">
        <f t="shared" si="6"/>
        <v>0</v>
      </c>
      <c r="M92" s="1">
        <f t="shared" si="6"/>
        <v>0</v>
      </c>
      <c r="N92" s="1" t="s">
        <v>368</v>
      </c>
      <c r="O92" s="1">
        <v>2022</v>
      </c>
    </row>
    <row r="93" spans="1:15" ht="15.6" x14ac:dyDescent="0.3">
      <c r="A93" s="1" t="s">
        <v>192</v>
      </c>
      <c r="B93" s="1" t="s">
        <v>193</v>
      </c>
      <c r="C93" s="1" t="s">
        <v>90</v>
      </c>
      <c r="D93" s="1">
        <v>41</v>
      </c>
      <c r="E93" s="1">
        <v>2378</v>
      </c>
      <c r="F93" s="1">
        <v>0</v>
      </c>
      <c r="G93" s="1">
        <v>0</v>
      </c>
      <c r="H93" s="1">
        <v>43780</v>
      </c>
      <c r="I93" s="1">
        <v>43780</v>
      </c>
      <c r="J93" s="1">
        <v>28</v>
      </c>
      <c r="K93" s="1">
        <f>+E93/D93*J93</f>
        <v>1624</v>
      </c>
      <c r="L93" s="1">
        <f t="shared" si="6"/>
        <v>13</v>
      </c>
      <c r="M93" s="1">
        <f t="shared" si="6"/>
        <v>754</v>
      </c>
      <c r="N93" s="1" t="s">
        <v>368</v>
      </c>
      <c r="O93" s="1">
        <v>2022</v>
      </c>
    </row>
    <row r="94" spans="1:15" ht="15.6" x14ac:dyDescent="0.3">
      <c r="A94" s="1" t="s">
        <v>194</v>
      </c>
      <c r="B94" s="1" t="s">
        <v>195</v>
      </c>
      <c r="C94" s="1" t="s">
        <v>196</v>
      </c>
      <c r="D94" s="1">
        <v>2</v>
      </c>
      <c r="E94" s="1">
        <v>6</v>
      </c>
      <c r="F94" s="1">
        <v>0</v>
      </c>
      <c r="G94" s="1">
        <v>0</v>
      </c>
      <c r="H94" s="1">
        <v>43780</v>
      </c>
      <c r="I94" s="1">
        <v>43780</v>
      </c>
      <c r="J94" s="1">
        <v>0</v>
      </c>
      <c r="K94" s="1">
        <v>0</v>
      </c>
      <c r="L94" s="1">
        <f t="shared" si="6"/>
        <v>2</v>
      </c>
      <c r="M94" s="1">
        <f t="shared" si="6"/>
        <v>6</v>
      </c>
      <c r="N94" s="1" t="s">
        <v>368</v>
      </c>
      <c r="O94" s="1">
        <v>2022</v>
      </c>
    </row>
    <row r="95" spans="1:15" ht="15.6" x14ac:dyDescent="0.3">
      <c r="A95" s="1" t="s">
        <v>197</v>
      </c>
      <c r="B95" s="1" t="s">
        <v>198</v>
      </c>
      <c r="C95" s="1" t="s">
        <v>196</v>
      </c>
      <c r="D95" s="1">
        <v>0</v>
      </c>
      <c r="E95" s="1">
        <v>0</v>
      </c>
      <c r="F95" s="1">
        <v>0</v>
      </c>
      <c r="G95" s="1">
        <v>0</v>
      </c>
      <c r="H95" s="1">
        <v>43780</v>
      </c>
      <c r="I95" s="1">
        <v>43780</v>
      </c>
      <c r="J95" s="1">
        <v>0</v>
      </c>
      <c r="K95" s="1">
        <v>0</v>
      </c>
      <c r="L95" s="1">
        <f t="shared" si="6"/>
        <v>0</v>
      </c>
      <c r="M95" s="1">
        <f t="shared" si="6"/>
        <v>0</v>
      </c>
      <c r="N95" s="1" t="s">
        <v>368</v>
      </c>
      <c r="O95" s="1">
        <v>2022</v>
      </c>
    </row>
    <row r="96" spans="1:15" ht="15.6" x14ac:dyDescent="0.3">
      <c r="A96" s="1" t="s">
        <v>199</v>
      </c>
      <c r="B96" s="1" t="s">
        <v>200</v>
      </c>
      <c r="C96" s="1" t="s">
        <v>201</v>
      </c>
      <c r="D96" s="1">
        <v>37</v>
      </c>
      <c r="E96" s="1">
        <v>6586</v>
      </c>
      <c r="F96" s="1">
        <v>0</v>
      </c>
      <c r="G96" s="1">
        <v>0</v>
      </c>
      <c r="H96" s="1">
        <v>43780</v>
      </c>
      <c r="I96" s="1">
        <v>43780</v>
      </c>
      <c r="J96" s="1">
        <v>4</v>
      </c>
      <c r="K96" s="1">
        <f>+E96/D96*J96</f>
        <v>712</v>
      </c>
      <c r="L96" s="1">
        <f t="shared" si="6"/>
        <v>33</v>
      </c>
      <c r="M96" s="1">
        <f t="shared" si="6"/>
        <v>5874</v>
      </c>
      <c r="N96" s="1" t="s">
        <v>368</v>
      </c>
      <c r="O96" s="1">
        <v>2022</v>
      </c>
    </row>
    <row r="97" spans="1:15" ht="15.6" x14ac:dyDescent="0.3">
      <c r="A97" s="1" t="s">
        <v>202</v>
      </c>
      <c r="B97" s="1" t="s">
        <v>203</v>
      </c>
      <c r="C97" s="1" t="s">
        <v>201</v>
      </c>
      <c r="D97" s="1">
        <v>52</v>
      </c>
      <c r="E97" s="1">
        <v>4940</v>
      </c>
      <c r="F97" s="1">
        <v>0</v>
      </c>
      <c r="G97" s="1">
        <v>0</v>
      </c>
      <c r="H97" s="1">
        <v>43780</v>
      </c>
      <c r="I97" s="1">
        <v>43780</v>
      </c>
      <c r="J97" s="1">
        <v>4</v>
      </c>
      <c r="K97" s="1">
        <f>+E97/D97*J97</f>
        <v>380</v>
      </c>
      <c r="L97" s="1">
        <f t="shared" si="6"/>
        <v>48</v>
      </c>
      <c r="M97" s="1">
        <f t="shared" si="6"/>
        <v>4560</v>
      </c>
      <c r="N97" s="1" t="s">
        <v>368</v>
      </c>
      <c r="O97" s="1">
        <v>2022</v>
      </c>
    </row>
    <row r="98" spans="1:15" ht="15.6" x14ac:dyDescent="0.3">
      <c r="A98" s="1" t="s">
        <v>204</v>
      </c>
      <c r="B98" s="1" t="s">
        <v>205</v>
      </c>
      <c r="C98" s="1" t="s">
        <v>201</v>
      </c>
      <c r="D98" s="1">
        <v>18</v>
      </c>
      <c r="E98" s="1">
        <v>2484</v>
      </c>
      <c r="F98" s="1">
        <v>0</v>
      </c>
      <c r="G98" s="1">
        <v>0</v>
      </c>
      <c r="H98" s="1">
        <v>43780</v>
      </c>
      <c r="I98" s="1">
        <v>43780</v>
      </c>
      <c r="J98" s="1">
        <v>1</v>
      </c>
      <c r="K98" s="1">
        <f>+E98/D98*J98</f>
        <v>138</v>
      </c>
      <c r="L98" s="1">
        <f t="shared" si="6"/>
        <v>17</v>
      </c>
      <c r="M98" s="1">
        <f t="shared" si="6"/>
        <v>2346</v>
      </c>
      <c r="N98" s="1" t="s">
        <v>368</v>
      </c>
      <c r="O98" s="1">
        <v>2022</v>
      </c>
    </row>
    <row r="99" spans="1:15" ht="15.6" x14ac:dyDescent="0.3">
      <c r="A99" s="1" t="s">
        <v>206</v>
      </c>
      <c r="B99" s="1" t="s">
        <v>207</v>
      </c>
      <c r="C99" s="1" t="s">
        <v>90</v>
      </c>
      <c r="D99" s="1">
        <v>4</v>
      </c>
      <c r="E99" s="1">
        <v>548</v>
      </c>
      <c r="F99" s="1">
        <v>0</v>
      </c>
      <c r="G99" s="1">
        <v>0</v>
      </c>
      <c r="H99" s="1">
        <v>43780</v>
      </c>
      <c r="I99" s="1">
        <v>43780</v>
      </c>
      <c r="J99" s="1">
        <v>0</v>
      </c>
      <c r="K99" s="1">
        <v>0</v>
      </c>
      <c r="L99" s="1">
        <f t="shared" si="6"/>
        <v>4</v>
      </c>
      <c r="M99" s="1">
        <f t="shared" si="6"/>
        <v>548</v>
      </c>
      <c r="N99" s="1" t="s">
        <v>368</v>
      </c>
      <c r="O99" s="1">
        <v>2022</v>
      </c>
    </row>
    <row r="100" spans="1:15" ht="15.6" x14ac:dyDescent="0.3">
      <c r="A100" s="1" t="s">
        <v>208</v>
      </c>
      <c r="B100" s="1" t="s">
        <v>209</v>
      </c>
      <c r="C100" s="1"/>
      <c r="D100" s="1">
        <v>24</v>
      </c>
      <c r="E100" s="1">
        <v>1080</v>
      </c>
      <c r="F100" s="1">
        <v>0</v>
      </c>
      <c r="G100" s="1">
        <v>0</v>
      </c>
      <c r="H100" s="1">
        <v>44550</v>
      </c>
      <c r="I100" s="1">
        <v>44550</v>
      </c>
      <c r="J100" s="1">
        <v>2</v>
      </c>
      <c r="K100" s="1">
        <f>+E100/D100*J100</f>
        <v>90</v>
      </c>
      <c r="L100" s="1">
        <f t="shared" si="6"/>
        <v>22</v>
      </c>
      <c r="M100" s="1">
        <f t="shared" si="6"/>
        <v>990</v>
      </c>
      <c r="N100" s="1" t="s">
        <v>368</v>
      </c>
      <c r="O100" s="1">
        <v>2022</v>
      </c>
    </row>
    <row r="101" spans="1:15" ht="15.6" x14ac:dyDescent="0.3">
      <c r="A101" s="1" t="s">
        <v>210</v>
      </c>
      <c r="B101" s="1" t="s">
        <v>211</v>
      </c>
      <c r="C101" s="1"/>
      <c r="D101" s="1">
        <v>0</v>
      </c>
      <c r="E101" s="1">
        <v>0</v>
      </c>
      <c r="F101" s="1">
        <v>0</v>
      </c>
      <c r="G101" s="1">
        <v>0</v>
      </c>
      <c r="H101" s="1">
        <v>44284</v>
      </c>
      <c r="I101" s="1">
        <v>44284</v>
      </c>
      <c r="J101" s="1">
        <v>0</v>
      </c>
      <c r="K101" s="1"/>
      <c r="L101" s="1">
        <f t="shared" si="6"/>
        <v>0</v>
      </c>
      <c r="M101" s="1">
        <f t="shared" si="6"/>
        <v>0</v>
      </c>
      <c r="N101" s="1" t="s">
        <v>368</v>
      </c>
      <c r="O101" s="1">
        <v>2022</v>
      </c>
    </row>
    <row r="102" spans="1:15" ht="15.6" x14ac:dyDescent="0.3">
      <c r="A102" s="1" t="s">
        <v>212</v>
      </c>
      <c r="B102" s="1" t="s">
        <v>213</v>
      </c>
      <c r="C102" s="1"/>
      <c r="D102" s="1">
        <v>48</v>
      </c>
      <c r="E102" s="1">
        <v>3360</v>
      </c>
      <c r="F102" s="1">
        <v>0</v>
      </c>
      <c r="G102" s="1">
        <v>0</v>
      </c>
      <c r="H102" s="1">
        <v>44550</v>
      </c>
      <c r="I102" s="1">
        <v>44550</v>
      </c>
      <c r="J102" s="1">
        <v>7</v>
      </c>
      <c r="K102" s="1">
        <f>+E102/D102*J102</f>
        <v>490</v>
      </c>
      <c r="L102" s="1">
        <f t="shared" si="6"/>
        <v>41</v>
      </c>
      <c r="M102" s="1">
        <f t="shared" si="6"/>
        <v>2870</v>
      </c>
      <c r="N102" s="1" t="s">
        <v>368</v>
      </c>
      <c r="O102" s="1">
        <v>2022</v>
      </c>
    </row>
    <row r="103" spans="1:15" ht="15.6" x14ac:dyDescent="0.3">
      <c r="A103" s="1" t="s">
        <v>214</v>
      </c>
      <c r="B103" s="1" t="s">
        <v>215</v>
      </c>
      <c r="C103" s="1"/>
      <c r="D103" s="1">
        <v>3</v>
      </c>
      <c r="E103" s="1">
        <v>109.15</v>
      </c>
      <c r="F103" s="1">
        <v>8</v>
      </c>
      <c r="G103" s="1">
        <f>+E103/D103</f>
        <v>36.383333333333333</v>
      </c>
      <c r="H103" s="1">
        <v>44284</v>
      </c>
      <c r="I103" s="1">
        <v>44284</v>
      </c>
      <c r="J103" s="1">
        <v>3</v>
      </c>
      <c r="K103" s="1">
        <f>+G103/F103*J103</f>
        <v>13.643750000000001</v>
      </c>
      <c r="L103" s="1">
        <f t="shared" si="6"/>
        <v>8</v>
      </c>
      <c r="M103" s="1">
        <f t="shared" si="6"/>
        <v>131.88958333333332</v>
      </c>
      <c r="N103" s="1" t="s">
        <v>368</v>
      </c>
      <c r="O103" s="1">
        <v>2022</v>
      </c>
    </row>
    <row r="104" spans="1:15" ht="15.6" x14ac:dyDescent="0.3">
      <c r="A104" s="1" t="s">
        <v>216</v>
      </c>
      <c r="B104" s="1" t="s">
        <v>217</v>
      </c>
      <c r="C104" s="1"/>
      <c r="D104" s="1">
        <v>6</v>
      </c>
      <c r="E104" s="1">
        <v>223.37</v>
      </c>
      <c r="F104" s="1">
        <v>0</v>
      </c>
      <c r="G104" s="1">
        <v>0</v>
      </c>
      <c r="H104" s="1">
        <v>44550</v>
      </c>
      <c r="I104" s="1">
        <v>44550</v>
      </c>
      <c r="J104" s="1">
        <v>2</v>
      </c>
      <c r="K104" s="1">
        <f>+E104/D104*J104</f>
        <v>74.456666666666663</v>
      </c>
      <c r="L104" s="1">
        <f t="shared" si="6"/>
        <v>4</v>
      </c>
      <c r="M104" s="1">
        <f t="shared" si="6"/>
        <v>148.91333333333336</v>
      </c>
      <c r="N104" s="1" t="s">
        <v>368</v>
      </c>
      <c r="O104" s="1">
        <v>2022</v>
      </c>
    </row>
    <row r="105" spans="1:15" ht="15.6" x14ac:dyDescent="0.3">
      <c r="A105" s="1" t="s">
        <v>218</v>
      </c>
      <c r="B105" s="1" t="s">
        <v>219</v>
      </c>
      <c r="C105" s="1"/>
      <c r="D105" s="1">
        <v>3</v>
      </c>
      <c r="E105" s="1">
        <v>241.9</v>
      </c>
      <c r="F105" s="1">
        <v>0</v>
      </c>
      <c r="G105" s="1">
        <v>0</v>
      </c>
      <c r="H105" s="1">
        <v>44550</v>
      </c>
      <c r="I105" s="1">
        <v>44550</v>
      </c>
      <c r="J105" s="1">
        <v>1</v>
      </c>
      <c r="K105" s="1">
        <f>+E105/D105</f>
        <v>80.63333333333334</v>
      </c>
      <c r="L105" s="1">
        <f t="shared" si="6"/>
        <v>2</v>
      </c>
      <c r="M105" s="1">
        <f t="shared" si="6"/>
        <v>161.26666666666665</v>
      </c>
      <c r="N105" s="1" t="s">
        <v>368</v>
      </c>
      <c r="O105" s="1">
        <v>2022</v>
      </c>
    </row>
    <row r="106" spans="1:15" ht="15.6" x14ac:dyDescent="0.3">
      <c r="A106" s="1" t="s">
        <v>220</v>
      </c>
      <c r="B106" s="1" t="s">
        <v>221</v>
      </c>
      <c r="C106" s="1" t="s">
        <v>90</v>
      </c>
      <c r="D106" s="1">
        <v>0</v>
      </c>
      <c r="E106" s="1">
        <v>0</v>
      </c>
      <c r="F106" s="1">
        <v>0</v>
      </c>
      <c r="G106" s="1">
        <v>0</v>
      </c>
      <c r="H106" s="1">
        <v>44315</v>
      </c>
      <c r="I106" s="1">
        <v>44315</v>
      </c>
      <c r="J106" s="1">
        <v>0</v>
      </c>
      <c r="K106" s="1">
        <v>0</v>
      </c>
      <c r="L106" s="1">
        <f t="shared" si="6"/>
        <v>0</v>
      </c>
      <c r="M106" s="1">
        <f t="shared" si="6"/>
        <v>0</v>
      </c>
      <c r="N106" s="1" t="s">
        <v>368</v>
      </c>
      <c r="O106" s="1">
        <v>2022</v>
      </c>
    </row>
    <row r="107" spans="1:15" ht="15.6" x14ac:dyDescent="0.3">
      <c r="A107" s="1" t="s">
        <v>222</v>
      </c>
      <c r="B107" s="1" t="s">
        <v>223</v>
      </c>
      <c r="C107" s="1"/>
      <c r="D107" s="1">
        <v>12</v>
      </c>
      <c r="E107" s="1">
        <v>82167</v>
      </c>
      <c r="F107" s="1">
        <v>0</v>
      </c>
      <c r="G107" s="1">
        <v>0</v>
      </c>
      <c r="H107" s="1" t="s">
        <v>224</v>
      </c>
      <c r="I107" s="1" t="s">
        <v>224</v>
      </c>
      <c r="J107" s="1">
        <v>9</v>
      </c>
      <c r="K107" s="1">
        <f>+E107/D107*J107</f>
        <v>61625.25</v>
      </c>
      <c r="L107" s="1">
        <f t="shared" si="6"/>
        <v>3</v>
      </c>
      <c r="M107" s="1">
        <f t="shared" si="6"/>
        <v>20541.75</v>
      </c>
      <c r="N107" s="1" t="s">
        <v>368</v>
      </c>
      <c r="O107" s="1">
        <v>2022</v>
      </c>
    </row>
    <row r="108" spans="1:15" ht="15.6" x14ac:dyDescent="0.3">
      <c r="A108" s="1" t="s">
        <v>225</v>
      </c>
      <c r="B108" s="1" t="s">
        <v>226</v>
      </c>
      <c r="C108" s="1"/>
      <c r="D108" s="1">
        <v>3</v>
      </c>
      <c r="E108" s="1">
        <v>16832.7</v>
      </c>
      <c r="F108" s="1">
        <v>0</v>
      </c>
      <c r="G108" s="1">
        <v>0</v>
      </c>
      <c r="H108" s="1" t="s">
        <v>181</v>
      </c>
      <c r="I108" s="1" t="s">
        <v>181</v>
      </c>
      <c r="J108" s="1">
        <v>1</v>
      </c>
      <c r="K108" s="1">
        <v>5610.9</v>
      </c>
      <c r="L108" s="1">
        <f t="shared" si="6"/>
        <v>2</v>
      </c>
      <c r="M108" s="1">
        <f t="shared" si="6"/>
        <v>11221.800000000001</v>
      </c>
      <c r="N108" s="1" t="s">
        <v>368</v>
      </c>
      <c r="O108" s="1">
        <v>2022</v>
      </c>
    </row>
    <row r="109" spans="1:15" ht="15.6" x14ac:dyDescent="0.3">
      <c r="A109" s="1" t="s">
        <v>227</v>
      </c>
      <c r="B109" s="1" t="s">
        <v>228</v>
      </c>
      <c r="C109" s="1"/>
      <c r="D109" s="1">
        <v>2</v>
      </c>
      <c r="E109" s="1">
        <v>22479</v>
      </c>
      <c r="F109" s="1">
        <v>0</v>
      </c>
      <c r="G109" s="1">
        <v>0</v>
      </c>
      <c r="H109" s="1" t="s">
        <v>224</v>
      </c>
      <c r="I109" s="1" t="s">
        <v>181</v>
      </c>
      <c r="J109" s="1">
        <v>0</v>
      </c>
      <c r="K109" s="1">
        <v>0</v>
      </c>
      <c r="L109" s="1">
        <f t="shared" si="6"/>
        <v>2</v>
      </c>
      <c r="M109" s="1">
        <f t="shared" si="6"/>
        <v>22479</v>
      </c>
      <c r="N109" s="1" t="s">
        <v>368</v>
      </c>
      <c r="O109" s="1">
        <v>2022</v>
      </c>
    </row>
    <row r="110" spans="1:15" ht="15.6" x14ac:dyDescent="0.3">
      <c r="A110" s="1" t="s">
        <v>229</v>
      </c>
      <c r="B110" s="1" t="s">
        <v>230</v>
      </c>
      <c r="C110" s="1"/>
      <c r="D110" s="1">
        <v>2</v>
      </c>
      <c r="E110" s="1">
        <v>14160</v>
      </c>
      <c r="F110" s="1">
        <v>0</v>
      </c>
      <c r="G110" s="1">
        <v>0</v>
      </c>
      <c r="H110" s="1" t="s">
        <v>181</v>
      </c>
      <c r="I110" s="1" t="s">
        <v>181</v>
      </c>
      <c r="J110" s="1">
        <v>2</v>
      </c>
      <c r="K110" s="1">
        <v>14160</v>
      </c>
      <c r="L110" s="1">
        <f t="shared" si="6"/>
        <v>0</v>
      </c>
      <c r="M110" s="1">
        <f t="shared" si="6"/>
        <v>0</v>
      </c>
      <c r="N110" s="1" t="s">
        <v>368</v>
      </c>
      <c r="O110" s="1">
        <v>2022</v>
      </c>
    </row>
    <row r="111" spans="1:15" ht="15.6" x14ac:dyDescent="0.3">
      <c r="A111" s="1" t="s">
        <v>231</v>
      </c>
      <c r="B111" s="1" t="s">
        <v>232</v>
      </c>
      <c r="C111" s="1"/>
      <c r="D111" s="1">
        <v>0</v>
      </c>
      <c r="E111" s="1">
        <v>0</v>
      </c>
      <c r="F111" s="1">
        <v>0</v>
      </c>
      <c r="G111" s="1">
        <v>0</v>
      </c>
      <c r="H111" s="1">
        <v>44321</v>
      </c>
      <c r="I111" s="1">
        <v>44321</v>
      </c>
      <c r="J111" s="1">
        <v>0</v>
      </c>
      <c r="K111" s="1">
        <v>0</v>
      </c>
      <c r="L111" s="1">
        <f t="shared" si="6"/>
        <v>0</v>
      </c>
      <c r="M111" s="1">
        <f t="shared" si="6"/>
        <v>0</v>
      </c>
      <c r="N111" s="1" t="s">
        <v>368</v>
      </c>
      <c r="O111" s="1">
        <v>2022</v>
      </c>
    </row>
    <row r="112" spans="1:15" ht="15.6" x14ac:dyDescent="0.3">
      <c r="A112" s="1" t="s">
        <v>233</v>
      </c>
      <c r="B112" s="1" t="s">
        <v>234</v>
      </c>
      <c r="C112" s="1"/>
      <c r="D112" s="1">
        <v>0</v>
      </c>
      <c r="E112" s="1">
        <v>0</v>
      </c>
      <c r="F112" s="1">
        <v>0</v>
      </c>
      <c r="G112" s="1">
        <v>0</v>
      </c>
      <c r="H112" s="1">
        <v>44321</v>
      </c>
      <c r="I112" s="1">
        <v>44321</v>
      </c>
      <c r="J112" s="1">
        <v>0</v>
      </c>
      <c r="K112" s="1">
        <v>0</v>
      </c>
      <c r="L112" s="1">
        <f t="shared" si="6"/>
        <v>0</v>
      </c>
      <c r="M112" s="1">
        <f t="shared" si="6"/>
        <v>0</v>
      </c>
      <c r="N112" s="1" t="s">
        <v>368</v>
      </c>
      <c r="O112" s="1">
        <v>2022</v>
      </c>
    </row>
    <row r="113" spans="1:15" ht="15.6" x14ac:dyDescent="0.3">
      <c r="A113" s="1" t="s">
        <v>235</v>
      </c>
      <c r="B113" s="1" t="s">
        <v>236</v>
      </c>
      <c r="C113" s="1"/>
      <c r="D113" s="1">
        <v>13</v>
      </c>
      <c r="E113" s="1">
        <v>6661.1</v>
      </c>
      <c r="F113" s="1">
        <v>0</v>
      </c>
      <c r="G113" s="1">
        <v>0</v>
      </c>
      <c r="H113" s="1" t="s">
        <v>181</v>
      </c>
      <c r="I113" s="1" t="s">
        <v>181</v>
      </c>
      <c r="J113" s="1">
        <v>1</v>
      </c>
      <c r="K113" s="1">
        <v>472.97</v>
      </c>
      <c r="L113" s="1">
        <f t="shared" si="6"/>
        <v>12</v>
      </c>
      <c r="M113" s="1">
        <f t="shared" si="6"/>
        <v>6188.13</v>
      </c>
      <c r="N113" s="1" t="s">
        <v>368</v>
      </c>
      <c r="O113" s="1">
        <v>2022</v>
      </c>
    </row>
    <row r="114" spans="1:15" ht="15.6" x14ac:dyDescent="0.3">
      <c r="A114" s="1" t="s">
        <v>237</v>
      </c>
      <c r="B114" s="1" t="s">
        <v>238</v>
      </c>
      <c r="C114" s="1"/>
      <c r="D114" s="1"/>
      <c r="E114" s="1">
        <v>14278</v>
      </c>
      <c r="F114" s="1">
        <v>0</v>
      </c>
      <c r="G114" s="1">
        <v>0</v>
      </c>
      <c r="H114" s="1" t="s">
        <v>181</v>
      </c>
      <c r="I114" s="1" t="s">
        <v>181</v>
      </c>
      <c r="J114" s="1">
        <v>0</v>
      </c>
      <c r="K114" s="1">
        <v>0</v>
      </c>
      <c r="L114" s="1">
        <f t="shared" si="6"/>
        <v>0</v>
      </c>
      <c r="M114" s="1">
        <f t="shared" si="6"/>
        <v>14278</v>
      </c>
      <c r="N114" s="1" t="s">
        <v>368</v>
      </c>
      <c r="O114" s="1">
        <v>2022</v>
      </c>
    </row>
    <row r="115" spans="1:15" ht="15.6" x14ac:dyDescent="0.3">
      <c r="A115" s="1" t="s">
        <v>239</v>
      </c>
      <c r="B115" s="1" t="s">
        <v>240</v>
      </c>
      <c r="C115" s="1"/>
      <c r="D115" s="1">
        <v>8</v>
      </c>
      <c r="E115" s="1">
        <v>3445.6</v>
      </c>
      <c r="F115" s="1">
        <v>0</v>
      </c>
      <c r="G115" s="1">
        <v>0</v>
      </c>
      <c r="H115" s="1" t="s">
        <v>181</v>
      </c>
      <c r="I115" s="1" t="s">
        <v>181</v>
      </c>
      <c r="J115" s="1">
        <v>1</v>
      </c>
      <c r="K115" s="1">
        <v>430.7</v>
      </c>
      <c r="L115" s="1">
        <f t="shared" si="6"/>
        <v>7</v>
      </c>
      <c r="M115" s="1">
        <f t="shared" si="6"/>
        <v>3014.9</v>
      </c>
      <c r="N115" s="1" t="s">
        <v>368</v>
      </c>
      <c r="O115" s="1">
        <v>2022</v>
      </c>
    </row>
    <row r="116" spans="1:15" ht="15.6" x14ac:dyDescent="0.3">
      <c r="A116" s="1" t="s">
        <v>241</v>
      </c>
      <c r="B116" s="1" t="s">
        <v>242</v>
      </c>
      <c r="C116" s="1"/>
      <c r="D116" s="1">
        <v>5</v>
      </c>
      <c r="E116" s="1">
        <v>708</v>
      </c>
      <c r="F116" s="1">
        <v>0</v>
      </c>
      <c r="G116" s="1">
        <v>0</v>
      </c>
      <c r="H116" s="1" t="s">
        <v>181</v>
      </c>
      <c r="I116" s="1" t="s">
        <v>181</v>
      </c>
      <c r="J116" s="1">
        <v>1</v>
      </c>
      <c r="K116" s="1">
        <v>141.6</v>
      </c>
      <c r="L116" s="1">
        <f t="shared" si="6"/>
        <v>4</v>
      </c>
      <c r="M116" s="1">
        <f t="shared" si="6"/>
        <v>566.4</v>
      </c>
      <c r="N116" s="1" t="s">
        <v>368</v>
      </c>
      <c r="O116" s="1">
        <v>2022</v>
      </c>
    </row>
    <row r="117" spans="1:15" ht="15.6" x14ac:dyDescent="0.3">
      <c r="A117" s="1" t="s">
        <v>243</v>
      </c>
      <c r="B117" s="1" t="s">
        <v>244</v>
      </c>
      <c r="C117" s="1"/>
      <c r="D117" s="1">
        <v>2</v>
      </c>
      <c r="E117" s="1">
        <v>1392.4</v>
      </c>
      <c r="F117" s="1">
        <v>0</v>
      </c>
      <c r="G117" s="1">
        <v>0</v>
      </c>
      <c r="H117" s="1" t="s">
        <v>181</v>
      </c>
      <c r="I117" s="1" t="s">
        <v>181</v>
      </c>
      <c r="J117" s="1">
        <v>1</v>
      </c>
      <c r="K117" s="1">
        <f>+E117/D117*J117</f>
        <v>696.2</v>
      </c>
      <c r="L117" s="1">
        <f t="shared" si="6"/>
        <v>1</v>
      </c>
      <c r="M117" s="1">
        <f t="shared" si="6"/>
        <v>696.2</v>
      </c>
      <c r="N117" s="1" t="s">
        <v>368</v>
      </c>
      <c r="O117" s="1">
        <v>2022</v>
      </c>
    </row>
    <row r="118" spans="1:15" ht="15.6" x14ac:dyDescent="0.3">
      <c r="A118" s="1" t="s">
        <v>245</v>
      </c>
      <c r="B118" s="1" t="s">
        <v>246</v>
      </c>
      <c r="C118" s="1"/>
      <c r="D118" s="1">
        <v>0</v>
      </c>
      <c r="E118" s="1">
        <v>0</v>
      </c>
      <c r="F118" s="1">
        <v>0</v>
      </c>
      <c r="G118" s="1">
        <v>0</v>
      </c>
      <c r="H118" s="1" t="s">
        <v>181</v>
      </c>
      <c r="I118" s="1" t="s">
        <v>181</v>
      </c>
      <c r="J118" s="1">
        <v>0</v>
      </c>
      <c r="K118" s="1">
        <v>0</v>
      </c>
      <c r="L118" s="1">
        <f t="shared" si="6"/>
        <v>0</v>
      </c>
      <c r="M118" s="1">
        <f t="shared" si="6"/>
        <v>0</v>
      </c>
      <c r="N118" s="1" t="s">
        <v>368</v>
      </c>
      <c r="O118" s="1">
        <v>2022</v>
      </c>
    </row>
    <row r="119" spans="1:15" ht="15.6" x14ac:dyDescent="0.3">
      <c r="A119" s="1" t="s">
        <v>247</v>
      </c>
      <c r="B119" s="1" t="s">
        <v>248</v>
      </c>
      <c r="C119" s="1"/>
      <c r="D119" s="1">
        <v>0</v>
      </c>
      <c r="E119" s="1">
        <v>0</v>
      </c>
      <c r="F119" s="1">
        <v>0</v>
      </c>
      <c r="G119" s="1">
        <v>0</v>
      </c>
      <c r="H119" s="1" t="s">
        <v>181</v>
      </c>
      <c r="I119" s="1" t="s">
        <v>181</v>
      </c>
      <c r="J119" s="1">
        <v>0</v>
      </c>
      <c r="K119" s="1">
        <v>0</v>
      </c>
      <c r="L119" s="1">
        <f t="shared" si="6"/>
        <v>0</v>
      </c>
      <c r="M119" s="1">
        <f t="shared" si="6"/>
        <v>0</v>
      </c>
      <c r="N119" s="1" t="s">
        <v>368</v>
      </c>
      <c r="O119" s="1">
        <v>2022</v>
      </c>
    </row>
    <row r="120" spans="1:15" ht="15.6" x14ac:dyDescent="0.3">
      <c r="A120" s="1" t="s">
        <v>249</v>
      </c>
      <c r="B120" s="1" t="s">
        <v>250</v>
      </c>
      <c r="C120" s="1"/>
      <c r="D120" s="1">
        <v>0</v>
      </c>
      <c r="E120" s="1">
        <v>0</v>
      </c>
      <c r="F120" s="1">
        <v>0</v>
      </c>
      <c r="G120" s="1">
        <v>0</v>
      </c>
      <c r="H120" s="1" t="s">
        <v>181</v>
      </c>
      <c r="I120" s="1" t="s">
        <v>181</v>
      </c>
      <c r="J120" s="1">
        <v>0</v>
      </c>
      <c r="K120" s="1">
        <v>0</v>
      </c>
      <c r="L120" s="1">
        <f t="shared" si="6"/>
        <v>0</v>
      </c>
      <c r="M120" s="1">
        <f t="shared" si="6"/>
        <v>0</v>
      </c>
      <c r="N120" s="1" t="s">
        <v>368</v>
      </c>
      <c r="O120" s="1">
        <v>2022</v>
      </c>
    </row>
    <row r="121" spans="1:15" ht="15.6" x14ac:dyDescent="0.3">
      <c r="A121" s="1" t="s">
        <v>251</v>
      </c>
      <c r="B121" s="1" t="s">
        <v>252</v>
      </c>
      <c r="C121" s="1"/>
      <c r="D121" s="1">
        <v>6</v>
      </c>
      <c r="E121" s="1">
        <v>4616.16</v>
      </c>
      <c r="F121" s="1">
        <v>0</v>
      </c>
      <c r="G121" s="1">
        <v>0</v>
      </c>
      <c r="H121" s="1" t="s">
        <v>181</v>
      </c>
      <c r="I121" s="1" t="s">
        <v>181</v>
      </c>
      <c r="J121" s="1">
        <v>4</v>
      </c>
      <c r="K121" s="1">
        <f>+E121/D121*J121</f>
        <v>3077.44</v>
      </c>
      <c r="L121" s="1">
        <f t="shared" si="6"/>
        <v>2</v>
      </c>
      <c r="M121" s="1">
        <f t="shared" si="6"/>
        <v>1538.7199999999998</v>
      </c>
      <c r="N121" s="1" t="s">
        <v>368</v>
      </c>
      <c r="O121" s="1">
        <v>2022</v>
      </c>
    </row>
    <row r="122" spans="1:15" ht="15.6" x14ac:dyDescent="0.3">
      <c r="A122" s="1" t="s">
        <v>13</v>
      </c>
      <c r="B122" s="1" t="s">
        <v>14</v>
      </c>
      <c r="C122" s="1" t="s">
        <v>255</v>
      </c>
      <c r="D122" s="1">
        <v>21</v>
      </c>
      <c r="E122" s="1">
        <v>4095</v>
      </c>
      <c r="F122" s="1">
        <v>30</v>
      </c>
      <c r="G122" s="1">
        <v>5550</v>
      </c>
      <c r="H122" s="1" t="s">
        <v>256</v>
      </c>
      <c r="I122" s="1" t="s">
        <v>256</v>
      </c>
      <c r="J122" s="1">
        <f>2+4+4</f>
        <v>10</v>
      </c>
      <c r="K122" s="1">
        <f>390+780+780</f>
        <v>1950</v>
      </c>
      <c r="L122" s="1">
        <f>+D122+F122-J122</f>
        <v>41</v>
      </c>
      <c r="M122" s="1">
        <f>+E122+G122-K122</f>
        <v>7695</v>
      </c>
      <c r="N122" s="1" t="s">
        <v>367</v>
      </c>
      <c r="O122" s="1">
        <v>2022</v>
      </c>
    </row>
    <row r="123" spans="1:15" ht="15.6" x14ac:dyDescent="0.3">
      <c r="A123" s="1" t="s">
        <v>257</v>
      </c>
      <c r="B123" s="1" t="s">
        <v>15</v>
      </c>
      <c r="C123" s="1" t="s">
        <v>258</v>
      </c>
      <c r="D123" s="1">
        <v>13</v>
      </c>
      <c r="E123" s="1">
        <v>2339.96</v>
      </c>
      <c r="F123" s="1">
        <v>36</v>
      </c>
      <c r="G123" s="1">
        <v>6479.89</v>
      </c>
      <c r="H123" s="1" t="s">
        <v>256</v>
      </c>
      <c r="I123" s="1" t="s">
        <v>256</v>
      </c>
      <c r="J123" s="1">
        <f>5+5+4</f>
        <v>14</v>
      </c>
      <c r="K123" s="1">
        <f>+E123+179.997</f>
        <v>2519.9569999999999</v>
      </c>
      <c r="L123" s="1">
        <f t="shared" ref="L123:M133" si="7">+D123+F123-J123</f>
        <v>35</v>
      </c>
      <c r="M123" s="1">
        <f t="shared" si="7"/>
        <v>6299.893</v>
      </c>
      <c r="N123" s="1" t="s">
        <v>367</v>
      </c>
      <c r="O123" s="1">
        <v>2022</v>
      </c>
    </row>
    <row r="124" spans="1:15" ht="15.6" x14ac:dyDescent="0.3">
      <c r="A124" s="1" t="s">
        <v>259</v>
      </c>
      <c r="B124" s="1" t="s">
        <v>16</v>
      </c>
      <c r="C124" s="1" t="s">
        <v>258</v>
      </c>
      <c r="D124" s="1">
        <v>26</v>
      </c>
      <c r="E124" s="1">
        <v>7331.89</v>
      </c>
      <c r="F124" s="1">
        <v>76</v>
      </c>
      <c r="G124" s="1">
        <v>21158.400000000001</v>
      </c>
      <c r="H124" s="1" t="s">
        <v>256</v>
      </c>
      <c r="I124" s="1" t="s">
        <v>256</v>
      </c>
      <c r="J124" s="1">
        <f>11+12+6</f>
        <v>29</v>
      </c>
      <c r="K124" s="1">
        <f>+E124+G124/F124*3</f>
        <v>8167.09</v>
      </c>
      <c r="L124" s="1">
        <f t="shared" si="7"/>
        <v>73</v>
      </c>
      <c r="M124" s="1">
        <f t="shared" si="7"/>
        <v>20323.2</v>
      </c>
      <c r="N124" s="1" t="s">
        <v>367</v>
      </c>
      <c r="O124" s="1">
        <v>2022</v>
      </c>
    </row>
    <row r="125" spans="1:15" ht="15.6" x14ac:dyDescent="0.3">
      <c r="A125" s="1" t="s">
        <v>260</v>
      </c>
      <c r="B125" s="1" t="s">
        <v>17</v>
      </c>
      <c r="C125" s="1" t="s">
        <v>261</v>
      </c>
      <c r="D125" s="1">
        <v>5</v>
      </c>
      <c r="E125" s="1">
        <v>1469.98</v>
      </c>
      <c r="F125" s="1">
        <v>3</v>
      </c>
      <c r="G125" s="1">
        <v>1079.98</v>
      </c>
      <c r="H125" s="1" t="s">
        <v>256</v>
      </c>
      <c r="I125" s="1" t="s">
        <v>256</v>
      </c>
      <c r="J125" s="1">
        <f>1+1+1</f>
        <v>3</v>
      </c>
      <c r="K125" s="1">
        <f>+E125/D125*3</f>
        <v>881.98799999999994</v>
      </c>
      <c r="L125" s="1">
        <f t="shared" si="7"/>
        <v>5</v>
      </c>
      <c r="M125" s="1">
        <f t="shared" si="7"/>
        <v>1667.9720000000002</v>
      </c>
      <c r="N125" s="1" t="s">
        <v>367</v>
      </c>
      <c r="O125" s="1">
        <v>2022</v>
      </c>
    </row>
    <row r="126" spans="1:15" ht="15.6" x14ac:dyDescent="0.3">
      <c r="A126" s="1" t="s">
        <v>262</v>
      </c>
      <c r="B126" s="1" t="s">
        <v>18</v>
      </c>
      <c r="C126" s="1" t="s">
        <v>261</v>
      </c>
      <c r="D126" s="1">
        <v>5</v>
      </c>
      <c r="E126" s="1">
        <v>1469.98</v>
      </c>
      <c r="F126" s="1">
        <v>10</v>
      </c>
      <c r="G126" s="1">
        <v>3599.94</v>
      </c>
      <c r="H126" s="1" t="s">
        <v>256</v>
      </c>
      <c r="I126" s="1" t="s">
        <v>256</v>
      </c>
      <c r="J126" s="1">
        <f>2+1+1</f>
        <v>4</v>
      </c>
      <c r="K126" s="1">
        <f>+E126/D126*4</f>
        <v>1175.9839999999999</v>
      </c>
      <c r="L126" s="1">
        <f t="shared" si="7"/>
        <v>11</v>
      </c>
      <c r="M126" s="1">
        <f t="shared" si="7"/>
        <v>3893.9360000000001</v>
      </c>
      <c r="N126" s="1" t="s">
        <v>367</v>
      </c>
      <c r="O126" s="1">
        <v>2022</v>
      </c>
    </row>
    <row r="127" spans="1:15" ht="15.6" x14ac:dyDescent="0.3">
      <c r="A127" s="1" t="s">
        <v>263</v>
      </c>
      <c r="B127" s="1" t="s">
        <v>19</v>
      </c>
      <c r="C127" s="1" t="s">
        <v>261</v>
      </c>
      <c r="D127" s="1">
        <v>5</v>
      </c>
      <c r="E127" s="1">
        <v>1440.01</v>
      </c>
      <c r="F127" s="1">
        <v>10</v>
      </c>
      <c r="G127" s="1">
        <v>3599.94</v>
      </c>
      <c r="H127" s="1" t="s">
        <v>256</v>
      </c>
      <c r="I127" s="1" t="s">
        <v>256</v>
      </c>
      <c r="J127" s="1">
        <f>2+2+1</f>
        <v>5</v>
      </c>
      <c r="K127" s="1">
        <f>+E127</f>
        <v>1440.01</v>
      </c>
      <c r="L127" s="1">
        <f t="shared" si="7"/>
        <v>10</v>
      </c>
      <c r="M127" s="1">
        <f t="shared" si="7"/>
        <v>3599.9399999999996</v>
      </c>
      <c r="N127" s="1" t="s">
        <v>367</v>
      </c>
      <c r="O127" s="1">
        <v>2022</v>
      </c>
    </row>
    <row r="128" spans="1:15" ht="15.6" x14ac:dyDescent="0.3">
      <c r="A128" s="1" t="s">
        <v>264</v>
      </c>
      <c r="B128" s="1" t="s">
        <v>20</v>
      </c>
      <c r="C128" s="1" t="s">
        <v>261</v>
      </c>
      <c r="D128" s="1">
        <v>1</v>
      </c>
      <c r="E128" s="1">
        <v>312</v>
      </c>
      <c r="F128" s="1">
        <v>0</v>
      </c>
      <c r="G128" s="1">
        <v>0</v>
      </c>
      <c r="H128" s="1" t="s">
        <v>256</v>
      </c>
      <c r="I128" s="1" t="s">
        <v>256</v>
      </c>
      <c r="J128" s="1">
        <v>1</v>
      </c>
      <c r="K128" s="1">
        <f>+E128</f>
        <v>312</v>
      </c>
      <c r="L128" s="1">
        <f t="shared" si="7"/>
        <v>0</v>
      </c>
      <c r="M128" s="1">
        <f t="shared" si="7"/>
        <v>0</v>
      </c>
      <c r="N128" s="1" t="s">
        <v>367</v>
      </c>
      <c r="O128" s="1">
        <v>2022</v>
      </c>
    </row>
    <row r="129" spans="1:15" ht="15.6" x14ac:dyDescent="0.3">
      <c r="A129" s="1" t="s">
        <v>265</v>
      </c>
      <c r="B129" s="1" t="s">
        <v>21</v>
      </c>
      <c r="C129" s="1" t="s">
        <v>261</v>
      </c>
      <c r="D129" s="1">
        <v>6</v>
      </c>
      <c r="E129" s="1">
        <v>1619.97</v>
      </c>
      <c r="F129" s="1">
        <v>0</v>
      </c>
      <c r="G129" s="1">
        <v>0</v>
      </c>
      <c r="H129" s="1">
        <v>44740</v>
      </c>
      <c r="I129" s="1" t="s">
        <v>256</v>
      </c>
      <c r="J129" s="1">
        <f>1+1</f>
        <v>2</v>
      </c>
      <c r="K129" s="1">
        <f>+E129/D129*2</f>
        <v>539.99</v>
      </c>
      <c r="L129" s="1">
        <f t="shared" si="7"/>
        <v>4</v>
      </c>
      <c r="M129" s="1">
        <f t="shared" si="7"/>
        <v>1079.98</v>
      </c>
      <c r="N129" s="1" t="s">
        <v>367</v>
      </c>
      <c r="O129" s="1">
        <v>2022</v>
      </c>
    </row>
    <row r="130" spans="1:15" ht="15.6" x14ac:dyDescent="0.3">
      <c r="A130" s="1" t="s">
        <v>266</v>
      </c>
      <c r="B130" s="1" t="s">
        <v>267</v>
      </c>
      <c r="C130" s="1" t="s">
        <v>90</v>
      </c>
      <c r="D130" s="1">
        <v>0</v>
      </c>
      <c r="E130" s="1">
        <v>0</v>
      </c>
      <c r="F130" s="1">
        <v>12</v>
      </c>
      <c r="G130" s="1">
        <v>4176.0600000000004</v>
      </c>
      <c r="H130" s="1" t="s">
        <v>256</v>
      </c>
      <c r="I130" s="1" t="s">
        <v>256</v>
      </c>
      <c r="J130" s="1">
        <v>12</v>
      </c>
      <c r="K130" s="1">
        <f>+G130</f>
        <v>4176.0600000000004</v>
      </c>
      <c r="L130" s="1">
        <f t="shared" si="7"/>
        <v>0</v>
      </c>
      <c r="M130" s="1">
        <f t="shared" si="7"/>
        <v>0</v>
      </c>
      <c r="N130" s="1" t="s">
        <v>367</v>
      </c>
      <c r="O130" s="1">
        <v>2022</v>
      </c>
    </row>
    <row r="131" spans="1:15" ht="15.6" x14ac:dyDescent="0.3">
      <c r="A131" s="1" t="s">
        <v>268</v>
      </c>
      <c r="B131" s="1" t="s">
        <v>269</v>
      </c>
      <c r="C131" s="1" t="s">
        <v>90</v>
      </c>
      <c r="D131" s="1">
        <v>0</v>
      </c>
      <c r="E131" s="1">
        <v>0</v>
      </c>
      <c r="F131" s="1">
        <v>12</v>
      </c>
      <c r="G131" s="1">
        <v>15839.94</v>
      </c>
      <c r="H131" s="1" t="s">
        <v>256</v>
      </c>
      <c r="I131" s="1" t="s">
        <v>256</v>
      </c>
      <c r="J131" s="1">
        <v>12</v>
      </c>
      <c r="K131" s="1">
        <v>15839.94</v>
      </c>
      <c r="L131" s="1">
        <f t="shared" si="7"/>
        <v>0</v>
      </c>
      <c r="M131" s="1">
        <f t="shared" si="7"/>
        <v>0</v>
      </c>
      <c r="N131" s="1" t="s">
        <v>367</v>
      </c>
      <c r="O131" s="1">
        <v>2022</v>
      </c>
    </row>
    <row r="132" spans="1:15" ht="15.6" x14ac:dyDescent="0.3">
      <c r="A132" s="1" t="s">
        <v>270</v>
      </c>
      <c r="B132" s="1" t="s">
        <v>20</v>
      </c>
      <c r="C132" s="1" t="s">
        <v>261</v>
      </c>
      <c r="D132" s="1">
        <v>0</v>
      </c>
      <c r="E132" s="1">
        <v>0</v>
      </c>
      <c r="F132" s="1"/>
      <c r="G132" s="1"/>
      <c r="H132" s="1">
        <v>44613</v>
      </c>
      <c r="I132" s="1">
        <v>44613</v>
      </c>
      <c r="J132" s="1">
        <v>0</v>
      </c>
      <c r="K132" s="1">
        <v>0</v>
      </c>
      <c r="L132" s="1">
        <f t="shared" si="7"/>
        <v>0</v>
      </c>
      <c r="M132" s="1">
        <f t="shared" si="7"/>
        <v>0</v>
      </c>
      <c r="N132" s="1" t="s">
        <v>367</v>
      </c>
      <c r="O132" s="1">
        <v>2022</v>
      </c>
    </row>
    <row r="133" spans="1:15" ht="15.6" x14ac:dyDescent="0.3">
      <c r="A133" s="1" t="s">
        <v>271</v>
      </c>
      <c r="B133" s="1" t="s">
        <v>21</v>
      </c>
      <c r="C133" s="1" t="s">
        <v>261</v>
      </c>
      <c r="D133" s="1">
        <v>0</v>
      </c>
      <c r="E133" s="1">
        <v>0</v>
      </c>
      <c r="F133" s="1"/>
      <c r="G133" s="1"/>
      <c r="H133" s="1">
        <v>44613</v>
      </c>
      <c r="I133" s="1">
        <v>44613</v>
      </c>
      <c r="J133" s="1">
        <v>0</v>
      </c>
      <c r="K133" s="1">
        <v>0</v>
      </c>
      <c r="L133" s="1">
        <f t="shared" si="7"/>
        <v>0</v>
      </c>
      <c r="M133" s="1">
        <f t="shared" si="7"/>
        <v>0</v>
      </c>
      <c r="N133" s="1" t="s">
        <v>367</v>
      </c>
      <c r="O133" s="1">
        <v>2022</v>
      </c>
    </row>
    <row r="134" spans="1:15" ht="15.6" x14ac:dyDescent="0.3">
      <c r="A134" s="1" t="s">
        <v>22</v>
      </c>
      <c r="B134" s="1" t="s">
        <v>272</v>
      </c>
      <c r="C134" s="1" t="s">
        <v>90</v>
      </c>
      <c r="D134" s="1">
        <v>0</v>
      </c>
      <c r="E134" s="1">
        <v>0</v>
      </c>
      <c r="F134" s="1">
        <v>36</v>
      </c>
      <c r="G134" s="1">
        <v>4672.8</v>
      </c>
      <c r="H134" s="1">
        <v>44716</v>
      </c>
      <c r="I134" s="1">
        <v>44716</v>
      </c>
      <c r="J134" s="1">
        <v>36</v>
      </c>
      <c r="K134" s="1">
        <v>4672.8</v>
      </c>
      <c r="L134" s="1"/>
      <c r="M134" s="1"/>
      <c r="N134" s="1" t="s">
        <v>367</v>
      </c>
      <c r="O134" s="1">
        <v>2022</v>
      </c>
    </row>
    <row r="135" spans="1:15" ht="15.6" x14ac:dyDescent="0.3">
      <c r="A135" s="1" t="s">
        <v>273</v>
      </c>
      <c r="B135" s="1" t="s">
        <v>274</v>
      </c>
      <c r="C135" s="1" t="s">
        <v>90</v>
      </c>
      <c r="D135" s="1">
        <v>0</v>
      </c>
      <c r="E135" s="1">
        <v>0</v>
      </c>
      <c r="F135" s="1">
        <v>12</v>
      </c>
      <c r="G135" s="1">
        <v>3540</v>
      </c>
      <c r="H135" s="1">
        <v>44716</v>
      </c>
      <c r="I135" s="1">
        <v>44716</v>
      </c>
      <c r="J135" s="1">
        <v>12</v>
      </c>
      <c r="K135" s="1">
        <v>3540</v>
      </c>
      <c r="L135" s="1"/>
      <c r="M135" s="1"/>
      <c r="N135" s="1" t="s">
        <v>367</v>
      </c>
      <c r="O135" s="1">
        <v>2022</v>
      </c>
    </row>
    <row r="136" spans="1:15" ht="15.6" x14ac:dyDescent="0.3">
      <c r="A136" s="1" t="s">
        <v>275</v>
      </c>
      <c r="B136" s="1" t="s">
        <v>276</v>
      </c>
      <c r="C136" s="1" t="s">
        <v>90</v>
      </c>
      <c r="D136" s="1">
        <v>0</v>
      </c>
      <c r="E136" s="1">
        <v>0</v>
      </c>
      <c r="F136" s="1">
        <v>6</v>
      </c>
      <c r="G136" s="1">
        <v>672.6</v>
      </c>
      <c r="H136" s="1">
        <v>44716</v>
      </c>
      <c r="I136" s="1">
        <v>44716</v>
      </c>
      <c r="J136" s="1">
        <v>6</v>
      </c>
      <c r="K136" s="1">
        <v>672.6</v>
      </c>
      <c r="L136" s="1"/>
      <c r="M136" s="1"/>
      <c r="N136" s="1" t="s">
        <v>367</v>
      </c>
      <c r="O136" s="1">
        <v>2022</v>
      </c>
    </row>
    <row r="137" spans="1:15" ht="15.6" x14ac:dyDescent="0.3">
      <c r="A137" s="1" t="s">
        <v>277</v>
      </c>
      <c r="B137" s="1" t="s">
        <v>278</v>
      </c>
      <c r="C137" s="1" t="s">
        <v>90</v>
      </c>
      <c r="D137" s="1">
        <v>0</v>
      </c>
      <c r="E137" s="1">
        <v>0</v>
      </c>
      <c r="F137" s="1">
        <v>6</v>
      </c>
      <c r="G137" s="1">
        <v>672.6</v>
      </c>
      <c r="H137" s="1">
        <v>44716</v>
      </c>
      <c r="I137" s="1">
        <v>44716</v>
      </c>
      <c r="J137" s="1">
        <v>6</v>
      </c>
      <c r="K137" s="1">
        <v>672.6</v>
      </c>
      <c r="L137" s="1"/>
      <c r="M137" s="1"/>
      <c r="N137" s="1" t="s">
        <v>367</v>
      </c>
      <c r="O137" s="1">
        <v>2022</v>
      </c>
    </row>
    <row r="138" spans="1:15" ht="15.6" x14ac:dyDescent="0.3">
      <c r="A138" s="1" t="s">
        <v>279</v>
      </c>
      <c r="B138" s="1" t="s">
        <v>280</v>
      </c>
      <c r="C138" s="1" t="s">
        <v>90</v>
      </c>
      <c r="D138" s="1">
        <v>0</v>
      </c>
      <c r="E138" s="1">
        <v>0</v>
      </c>
      <c r="F138" s="1">
        <v>6</v>
      </c>
      <c r="G138" s="1">
        <v>672.6</v>
      </c>
      <c r="H138" s="1">
        <v>44716</v>
      </c>
      <c r="I138" s="1">
        <v>44716</v>
      </c>
      <c r="J138" s="1">
        <v>6</v>
      </c>
      <c r="K138" s="1">
        <v>672.6</v>
      </c>
      <c r="L138" s="1"/>
      <c r="M138" s="1"/>
      <c r="N138" s="1" t="s">
        <v>367</v>
      </c>
      <c r="O138" s="1">
        <v>2022</v>
      </c>
    </row>
    <row r="139" spans="1:15" ht="15.6" x14ac:dyDescent="0.3">
      <c r="A139" s="1" t="s">
        <v>281</v>
      </c>
      <c r="B139" s="1" t="s">
        <v>282</v>
      </c>
      <c r="C139" s="1" t="s">
        <v>90</v>
      </c>
      <c r="D139" s="1">
        <v>0</v>
      </c>
      <c r="E139" s="1">
        <v>0</v>
      </c>
      <c r="F139" s="1">
        <v>6</v>
      </c>
      <c r="G139" s="1">
        <v>389.4</v>
      </c>
      <c r="H139" s="1">
        <v>44716</v>
      </c>
      <c r="I139" s="1">
        <v>44716</v>
      </c>
      <c r="J139" s="1">
        <v>6</v>
      </c>
      <c r="K139" s="1">
        <v>389.4</v>
      </c>
      <c r="L139" s="1"/>
      <c r="M139" s="1"/>
      <c r="N139" s="1" t="s">
        <v>367</v>
      </c>
      <c r="O139" s="1">
        <v>2022</v>
      </c>
    </row>
    <row r="140" spans="1:15" ht="15.6" x14ac:dyDescent="0.3">
      <c r="A140" s="1" t="s">
        <v>283</v>
      </c>
      <c r="B140" s="1" t="s">
        <v>284</v>
      </c>
      <c r="C140" s="1" t="s">
        <v>90</v>
      </c>
      <c r="D140" s="1">
        <v>0</v>
      </c>
      <c r="E140" s="1">
        <v>0</v>
      </c>
      <c r="F140" s="1">
        <v>6</v>
      </c>
      <c r="G140" s="1">
        <v>389.4</v>
      </c>
      <c r="H140" s="1">
        <v>44716</v>
      </c>
      <c r="I140" s="1">
        <v>44716</v>
      </c>
      <c r="J140" s="1">
        <v>6</v>
      </c>
      <c r="K140" s="1">
        <v>389.4</v>
      </c>
      <c r="L140" s="1"/>
      <c r="M140" s="1"/>
      <c r="N140" s="1" t="s">
        <v>367</v>
      </c>
      <c r="O140" s="1">
        <v>2022</v>
      </c>
    </row>
    <row r="141" spans="1:15" ht="15.6" x14ac:dyDescent="0.3">
      <c r="A141" s="1" t="s">
        <v>285</v>
      </c>
      <c r="B141" s="1" t="s">
        <v>286</v>
      </c>
      <c r="C141" s="1" t="s">
        <v>90</v>
      </c>
      <c r="D141" s="1">
        <v>0</v>
      </c>
      <c r="E141" s="1">
        <v>0</v>
      </c>
      <c r="F141" s="1">
        <v>6</v>
      </c>
      <c r="G141" s="1">
        <v>1203.5999999999999</v>
      </c>
      <c r="H141" s="1">
        <v>44716</v>
      </c>
      <c r="I141" s="1">
        <v>44716</v>
      </c>
      <c r="J141" s="1">
        <v>6</v>
      </c>
      <c r="K141" s="1">
        <v>1203.5999999999999</v>
      </c>
      <c r="L141" s="1"/>
      <c r="M141" s="1"/>
      <c r="N141" s="1" t="s">
        <v>367</v>
      </c>
      <c r="O141" s="1">
        <v>2022</v>
      </c>
    </row>
    <row r="142" spans="1:15" ht="15.6" x14ac:dyDescent="0.3">
      <c r="A142" s="1" t="s">
        <v>287</v>
      </c>
      <c r="B142" s="1" t="s">
        <v>288</v>
      </c>
      <c r="C142" s="1" t="s">
        <v>90</v>
      </c>
      <c r="D142" s="1">
        <v>0</v>
      </c>
      <c r="E142" s="1">
        <v>0</v>
      </c>
      <c r="F142" s="1">
        <v>6</v>
      </c>
      <c r="G142" s="1">
        <v>849.6</v>
      </c>
      <c r="H142" s="1">
        <v>44716</v>
      </c>
      <c r="I142" s="1">
        <v>44716</v>
      </c>
      <c r="J142" s="1">
        <v>6</v>
      </c>
      <c r="K142" s="1">
        <v>849.6</v>
      </c>
      <c r="L142" s="1"/>
      <c r="M142" s="1"/>
      <c r="N142" s="1" t="s">
        <v>367</v>
      </c>
      <c r="O142" s="1">
        <v>2022</v>
      </c>
    </row>
    <row r="143" spans="1:15" ht="15.6" x14ac:dyDescent="0.3">
      <c r="A143" s="1" t="s">
        <v>289</v>
      </c>
      <c r="B143" s="1" t="s">
        <v>290</v>
      </c>
      <c r="C143" s="1" t="s">
        <v>90</v>
      </c>
      <c r="D143" s="1">
        <v>0</v>
      </c>
      <c r="E143" s="1">
        <v>0</v>
      </c>
      <c r="F143" s="1">
        <v>6</v>
      </c>
      <c r="G143" s="1">
        <v>1026.5999999999999</v>
      </c>
      <c r="H143" s="1">
        <v>44716</v>
      </c>
      <c r="I143" s="1">
        <v>44716</v>
      </c>
      <c r="J143" s="1">
        <v>6</v>
      </c>
      <c r="K143" s="1">
        <v>1026.5999999999999</v>
      </c>
      <c r="L143" s="1"/>
      <c r="M143" s="1"/>
      <c r="N143" s="1" t="s">
        <v>367</v>
      </c>
      <c r="O143" s="1">
        <v>2022</v>
      </c>
    </row>
    <row r="144" spans="1:15" ht="15.6" x14ac:dyDescent="0.3">
      <c r="A144" s="1" t="s">
        <v>291</v>
      </c>
      <c r="B144" s="1" t="s">
        <v>292</v>
      </c>
      <c r="C144" s="1" t="s">
        <v>90</v>
      </c>
      <c r="D144" s="1">
        <v>0</v>
      </c>
      <c r="E144" s="1">
        <v>0</v>
      </c>
      <c r="F144" s="1">
        <v>2</v>
      </c>
      <c r="G144" s="1">
        <v>236</v>
      </c>
      <c r="H144" s="1">
        <v>44716</v>
      </c>
      <c r="I144" s="1">
        <v>44716</v>
      </c>
      <c r="J144" s="1">
        <v>2</v>
      </c>
      <c r="K144" s="1">
        <v>236</v>
      </c>
      <c r="L144" s="1"/>
      <c r="M144" s="1"/>
      <c r="N144" s="1" t="s">
        <v>367</v>
      </c>
      <c r="O144" s="1">
        <v>2022</v>
      </c>
    </row>
    <row r="145" spans="1:15" ht="15.6" x14ac:dyDescent="0.3">
      <c r="A145" s="1" t="s">
        <v>24</v>
      </c>
      <c r="B145" s="1" t="s">
        <v>293</v>
      </c>
      <c r="C145" s="1" t="s">
        <v>90</v>
      </c>
      <c r="D145" s="1">
        <v>0</v>
      </c>
      <c r="E145" s="1">
        <v>0</v>
      </c>
      <c r="F145" s="1">
        <v>0</v>
      </c>
      <c r="G145" s="1">
        <v>0</v>
      </c>
      <c r="H145" s="1">
        <v>44461</v>
      </c>
      <c r="I145" s="1">
        <v>44461</v>
      </c>
      <c r="J145" s="1">
        <v>0</v>
      </c>
      <c r="K145" s="1">
        <v>0</v>
      </c>
      <c r="L145" s="1">
        <f>+D145+F145-J145</f>
        <v>0</v>
      </c>
      <c r="M145" s="1">
        <f>+E145+G145-K145</f>
        <v>0</v>
      </c>
      <c r="N145" s="1" t="s">
        <v>367</v>
      </c>
      <c r="O145" s="1">
        <v>2022</v>
      </c>
    </row>
    <row r="146" spans="1:15" ht="15.6" x14ac:dyDescent="0.3">
      <c r="A146" s="1" t="s">
        <v>26</v>
      </c>
      <c r="B146" s="1" t="s">
        <v>294</v>
      </c>
      <c r="C146" s="1" t="s">
        <v>90</v>
      </c>
      <c r="D146" s="1">
        <v>0</v>
      </c>
      <c r="E146" s="1">
        <v>0</v>
      </c>
      <c r="F146" s="1">
        <v>0</v>
      </c>
      <c r="G146" s="1">
        <v>0</v>
      </c>
      <c r="H146" s="1">
        <v>44461</v>
      </c>
      <c r="I146" s="1">
        <v>44461</v>
      </c>
      <c r="J146" s="1">
        <v>0</v>
      </c>
      <c r="K146" s="1">
        <v>0</v>
      </c>
      <c r="L146" s="1">
        <f t="shared" ref="L146:M200" si="8">+D146+F146-J146</f>
        <v>0</v>
      </c>
      <c r="M146" s="1">
        <f t="shared" si="8"/>
        <v>0</v>
      </c>
      <c r="N146" s="1" t="s">
        <v>367</v>
      </c>
      <c r="O146" s="1">
        <v>2022</v>
      </c>
    </row>
    <row r="147" spans="1:15" ht="15.6" x14ac:dyDescent="0.3">
      <c r="A147" s="1" t="s">
        <v>28</v>
      </c>
      <c r="B147" s="1" t="s">
        <v>29</v>
      </c>
      <c r="C147" s="1" t="s">
        <v>90</v>
      </c>
      <c r="D147" s="1">
        <v>0</v>
      </c>
      <c r="E147" s="1">
        <v>0</v>
      </c>
      <c r="F147" s="1">
        <v>0</v>
      </c>
      <c r="G147" s="1">
        <v>0</v>
      </c>
      <c r="H147" s="1">
        <v>44461</v>
      </c>
      <c r="I147" s="1">
        <v>44461</v>
      </c>
      <c r="J147" s="1">
        <v>0</v>
      </c>
      <c r="K147" s="1">
        <v>0</v>
      </c>
      <c r="L147" s="1">
        <f t="shared" si="8"/>
        <v>0</v>
      </c>
      <c r="M147" s="1">
        <f t="shared" si="8"/>
        <v>0</v>
      </c>
      <c r="N147" s="1" t="s">
        <v>367</v>
      </c>
      <c r="O147" s="1">
        <v>2022</v>
      </c>
    </row>
    <row r="148" spans="1:15" ht="15.6" x14ac:dyDescent="0.3">
      <c r="A148" s="1" t="s">
        <v>30</v>
      </c>
      <c r="B148" s="1" t="s">
        <v>31</v>
      </c>
      <c r="C148" s="1" t="s">
        <v>90</v>
      </c>
      <c r="D148" s="1">
        <v>0</v>
      </c>
      <c r="E148" s="1">
        <v>0</v>
      </c>
      <c r="F148" s="1">
        <v>0</v>
      </c>
      <c r="G148" s="1">
        <v>0</v>
      </c>
      <c r="H148" s="1">
        <v>44461</v>
      </c>
      <c r="I148" s="1">
        <v>44461</v>
      </c>
      <c r="J148" s="1">
        <v>0</v>
      </c>
      <c r="K148" s="1">
        <v>0</v>
      </c>
      <c r="L148" s="1">
        <f t="shared" si="8"/>
        <v>0</v>
      </c>
      <c r="M148" s="1">
        <f t="shared" si="8"/>
        <v>0</v>
      </c>
      <c r="N148" s="1" t="s">
        <v>367</v>
      </c>
      <c r="O148" s="1">
        <v>2022</v>
      </c>
    </row>
    <row r="149" spans="1:15" ht="15.6" x14ac:dyDescent="0.3">
      <c r="A149" s="1" t="s">
        <v>32</v>
      </c>
      <c r="B149" s="1" t="s">
        <v>33</v>
      </c>
      <c r="C149" s="1" t="s">
        <v>90</v>
      </c>
      <c r="D149" s="1">
        <v>1</v>
      </c>
      <c r="E149" s="1">
        <v>2596</v>
      </c>
      <c r="F149" s="1">
        <v>0</v>
      </c>
      <c r="G149" s="1">
        <v>0</v>
      </c>
      <c r="H149" s="1">
        <v>44461</v>
      </c>
      <c r="I149" s="1">
        <v>44461</v>
      </c>
      <c r="J149" s="1">
        <v>1</v>
      </c>
      <c r="K149" s="1">
        <f>+E149</f>
        <v>2596</v>
      </c>
      <c r="L149" s="1">
        <f t="shared" si="8"/>
        <v>0</v>
      </c>
      <c r="M149" s="1">
        <f t="shared" si="8"/>
        <v>0</v>
      </c>
      <c r="N149" s="1" t="s">
        <v>367</v>
      </c>
      <c r="O149" s="1">
        <v>2022</v>
      </c>
    </row>
    <row r="150" spans="1:15" ht="15.6" x14ac:dyDescent="0.3">
      <c r="A150" s="1" t="s">
        <v>34</v>
      </c>
      <c r="B150" s="1" t="s">
        <v>35</v>
      </c>
      <c r="C150" s="1" t="s">
        <v>90</v>
      </c>
      <c r="D150" s="1">
        <v>1</v>
      </c>
      <c r="E150" s="1">
        <v>165.2</v>
      </c>
      <c r="F150" s="1">
        <v>0</v>
      </c>
      <c r="G150" s="1">
        <v>0</v>
      </c>
      <c r="H150" s="1">
        <v>44461</v>
      </c>
      <c r="I150" s="1">
        <v>44461</v>
      </c>
      <c r="J150" s="1">
        <v>1</v>
      </c>
      <c r="K150" s="1">
        <v>165.2</v>
      </c>
      <c r="L150" s="1">
        <f t="shared" si="8"/>
        <v>0</v>
      </c>
      <c r="M150" s="1">
        <f t="shared" si="8"/>
        <v>0</v>
      </c>
      <c r="N150" s="1" t="s">
        <v>367</v>
      </c>
      <c r="O150" s="1">
        <v>2022</v>
      </c>
    </row>
    <row r="151" spans="1:15" ht="15.6" x14ac:dyDescent="0.3">
      <c r="A151" s="1" t="s">
        <v>36</v>
      </c>
      <c r="B151" s="1" t="s">
        <v>295</v>
      </c>
      <c r="C151" s="1" t="s">
        <v>90</v>
      </c>
      <c r="D151" s="1">
        <v>0</v>
      </c>
      <c r="E151" s="1">
        <v>0</v>
      </c>
      <c r="F151" s="1">
        <v>0</v>
      </c>
      <c r="G151" s="1">
        <v>0</v>
      </c>
      <c r="H151" s="1">
        <v>44461</v>
      </c>
      <c r="I151" s="1">
        <v>44461</v>
      </c>
      <c r="J151" s="1">
        <v>0</v>
      </c>
      <c r="K151" s="1">
        <v>0</v>
      </c>
      <c r="L151" s="1">
        <f t="shared" si="8"/>
        <v>0</v>
      </c>
      <c r="M151" s="1">
        <f t="shared" si="8"/>
        <v>0</v>
      </c>
      <c r="N151" s="1" t="s">
        <v>367</v>
      </c>
      <c r="O151" s="1">
        <v>2022</v>
      </c>
    </row>
    <row r="152" spans="1:15" ht="15.6" x14ac:dyDescent="0.3">
      <c r="A152" s="1" t="s">
        <v>38</v>
      </c>
      <c r="B152" s="1" t="s">
        <v>296</v>
      </c>
      <c r="C152" s="1" t="s">
        <v>90</v>
      </c>
      <c r="D152" s="1">
        <v>0</v>
      </c>
      <c r="E152" s="1">
        <v>0</v>
      </c>
      <c r="F152" s="1">
        <v>0</v>
      </c>
      <c r="G152" s="1">
        <v>0</v>
      </c>
      <c r="H152" s="1">
        <v>44461</v>
      </c>
      <c r="I152" s="1">
        <v>44461</v>
      </c>
      <c r="J152" s="1">
        <v>0</v>
      </c>
      <c r="K152" s="1">
        <v>0</v>
      </c>
      <c r="L152" s="1">
        <f t="shared" si="8"/>
        <v>0</v>
      </c>
      <c r="M152" s="1">
        <f t="shared" si="8"/>
        <v>0</v>
      </c>
      <c r="N152" s="1" t="s">
        <v>367</v>
      </c>
      <c r="O152" s="1">
        <v>2022</v>
      </c>
    </row>
    <row r="153" spans="1:15" ht="15.6" x14ac:dyDescent="0.3">
      <c r="A153" s="1" t="s">
        <v>40</v>
      </c>
      <c r="B153" s="1" t="s">
        <v>41</v>
      </c>
      <c r="C153" s="1" t="s">
        <v>90</v>
      </c>
      <c r="D153" s="1">
        <v>1</v>
      </c>
      <c r="E153" s="1">
        <v>76.7</v>
      </c>
      <c r="F153" s="1">
        <v>0</v>
      </c>
      <c r="G153" s="1">
        <v>0</v>
      </c>
      <c r="H153" s="1">
        <v>44461</v>
      </c>
      <c r="I153" s="1">
        <v>44461</v>
      </c>
      <c r="J153" s="1">
        <v>1</v>
      </c>
      <c r="K153" s="1">
        <v>76.7</v>
      </c>
      <c r="L153" s="1">
        <f t="shared" si="8"/>
        <v>0</v>
      </c>
      <c r="M153" s="1">
        <f t="shared" si="8"/>
        <v>0</v>
      </c>
      <c r="N153" s="1" t="s">
        <v>367</v>
      </c>
      <c r="O153" s="1">
        <v>2022</v>
      </c>
    </row>
    <row r="154" spans="1:15" ht="15.6" x14ac:dyDescent="0.3">
      <c r="A154" s="1" t="s">
        <v>42</v>
      </c>
      <c r="B154" s="1" t="s">
        <v>45</v>
      </c>
      <c r="C154" s="1" t="s">
        <v>90</v>
      </c>
      <c r="D154" s="1">
        <v>1</v>
      </c>
      <c r="E154" s="1">
        <v>76.7</v>
      </c>
      <c r="F154" s="1">
        <v>0</v>
      </c>
      <c r="G154" s="1">
        <v>0</v>
      </c>
      <c r="H154" s="1">
        <v>44461</v>
      </c>
      <c r="I154" s="1">
        <v>44461</v>
      </c>
      <c r="J154" s="1">
        <v>1</v>
      </c>
      <c r="K154" s="1">
        <v>76.7</v>
      </c>
      <c r="L154" s="1">
        <f t="shared" si="8"/>
        <v>0</v>
      </c>
      <c r="M154" s="1">
        <f t="shared" si="8"/>
        <v>0</v>
      </c>
      <c r="N154" s="1" t="s">
        <v>367</v>
      </c>
      <c r="O154" s="1">
        <v>2022</v>
      </c>
    </row>
    <row r="155" spans="1:15" ht="15.6" x14ac:dyDescent="0.3">
      <c r="A155" s="1" t="s">
        <v>44</v>
      </c>
      <c r="B155" s="1" t="s">
        <v>297</v>
      </c>
      <c r="C155" s="1" t="s">
        <v>90</v>
      </c>
      <c r="D155" s="1">
        <v>0</v>
      </c>
      <c r="E155" s="1">
        <v>0</v>
      </c>
      <c r="F155" s="1">
        <v>0</v>
      </c>
      <c r="G155" s="1">
        <v>0</v>
      </c>
      <c r="H155" s="1">
        <v>44461</v>
      </c>
      <c r="I155" s="1">
        <v>44461</v>
      </c>
      <c r="J155" s="1">
        <v>0</v>
      </c>
      <c r="K155" s="1">
        <v>0</v>
      </c>
      <c r="L155" s="1">
        <f t="shared" si="8"/>
        <v>0</v>
      </c>
      <c r="M155" s="1">
        <f t="shared" si="8"/>
        <v>0</v>
      </c>
      <c r="N155" s="1" t="s">
        <v>367</v>
      </c>
      <c r="O155" s="1">
        <v>2022</v>
      </c>
    </row>
    <row r="156" spans="1:15" ht="15.6" x14ac:dyDescent="0.3">
      <c r="A156" s="1" t="s">
        <v>46</v>
      </c>
      <c r="B156" s="1" t="s">
        <v>298</v>
      </c>
      <c r="C156" s="1" t="s">
        <v>90</v>
      </c>
      <c r="D156" s="1">
        <v>2</v>
      </c>
      <c r="E156" s="1">
        <v>119.8</v>
      </c>
      <c r="F156" s="1">
        <v>0</v>
      </c>
      <c r="G156" s="1">
        <v>0</v>
      </c>
      <c r="H156" s="1">
        <v>44461</v>
      </c>
      <c r="I156" s="1">
        <v>44461</v>
      </c>
      <c r="J156" s="1">
        <v>2</v>
      </c>
      <c r="K156" s="1">
        <v>119.8</v>
      </c>
      <c r="L156" s="1">
        <f t="shared" si="8"/>
        <v>0</v>
      </c>
      <c r="M156" s="1">
        <f t="shared" si="8"/>
        <v>0</v>
      </c>
      <c r="N156" s="1" t="s">
        <v>367</v>
      </c>
      <c r="O156" s="1">
        <v>2022</v>
      </c>
    </row>
    <row r="157" spans="1:15" ht="15.6" x14ac:dyDescent="0.3">
      <c r="A157" s="1" t="s">
        <v>48</v>
      </c>
      <c r="B157" s="1" t="s">
        <v>51</v>
      </c>
      <c r="C157" s="1" t="s">
        <v>90</v>
      </c>
      <c r="D157" s="1">
        <v>1</v>
      </c>
      <c r="E157" s="1">
        <v>501.5</v>
      </c>
      <c r="F157" s="1">
        <v>0</v>
      </c>
      <c r="G157" s="1">
        <v>0</v>
      </c>
      <c r="H157" s="1">
        <v>44461</v>
      </c>
      <c r="I157" s="1">
        <v>44461</v>
      </c>
      <c r="J157" s="1">
        <f>+D157</f>
        <v>1</v>
      </c>
      <c r="K157" s="1">
        <f>+E157</f>
        <v>501.5</v>
      </c>
      <c r="L157" s="1">
        <f t="shared" si="8"/>
        <v>0</v>
      </c>
      <c r="M157" s="1">
        <f t="shared" si="8"/>
        <v>0</v>
      </c>
      <c r="N157" s="1" t="s">
        <v>367</v>
      </c>
      <c r="O157" s="1">
        <v>2022</v>
      </c>
    </row>
    <row r="158" spans="1:15" ht="15.6" x14ac:dyDescent="0.3">
      <c r="A158" s="1" t="s">
        <v>50</v>
      </c>
      <c r="B158" s="1" t="s">
        <v>299</v>
      </c>
      <c r="C158" s="1" t="s">
        <v>261</v>
      </c>
      <c r="D158" s="1">
        <v>1</v>
      </c>
      <c r="E158" s="1">
        <v>94.4</v>
      </c>
      <c r="F158" s="1">
        <v>0</v>
      </c>
      <c r="G158" s="1">
        <v>0</v>
      </c>
      <c r="H158" s="1">
        <v>44461</v>
      </c>
      <c r="I158" s="1">
        <v>44461</v>
      </c>
      <c r="J158" s="1">
        <v>1</v>
      </c>
      <c r="K158" s="1">
        <f>+E158</f>
        <v>94.4</v>
      </c>
      <c r="L158" s="1">
        <f t="shared" si="8"/>
        <v>0</v>
      </c>
      <c r="M158" s="1">
        <f t="shared" si="8"/>
        <v>0</v>
      </c>
      <c r="N158" s="1" t="s">
        <v>367</v>
      </c>
      <c r="O158" s="1">
        <v>2022</v>
      </c>
    </row>
    <row r="159" spans="1:15" ht="15.6" x14ac:dyDescent="0.3">
      <c r="A159" s="1" t="s">
        <v>52</v>
      </c>
      <c r="B159" s="1" t="s">
        <v>300</v>
      </c>
      <c r="C159" s="1" t="s">
        <v>90</v>
      </c>
      <c r="D159" s="1">
        <v>1</v>
      </c>
      <c r="E159" s="1">
        <v>5900</v>
      </c>
      <c r="F159" s="1">
        <v>0</v>
      </c>
      <c r="G159" s="1">
        <v>0</v>
      </c>
      <c r="H159" s="1">
        <v>44461</v>
      </c>
      <c r="I159" s="1">
        <v>44461</v>
      </c>
      <c r="J159" s="1">
        <f>+D159</f>
        <v>1</v>
      </c>
      <c r="K159" s="1">
        <f>+E159</f>
        <v>5900</v>
      </c>
      <c r="L159" s="1">
        <f t="shared" si="8"/>
        <v>0</v>
      </c>
      <c r="M159" s="1">
        <f t="shared" si="8"/>
        <v>0</v>
      </c>
      <c r="N159" s="1" t="s">
        <v>367</v>
      </c>
      <c r="O159" s="1">
        <v>2022</v>
      </c>
    </row>
    <row r="160" spans="1:15" ht="15.6" x14ac:dyDescent="0.3">
      <c r="A160" s="1" t="s">
        <v>301</v>
      </c>
      <c r="B160" s="1" t="s">
        <v>302</v>
      </c>
      <c r="C160" s="1" t="s">
        <v>90</v>
      </c>
      <c r="D160" s="1">
        <v>0</v>
      </c>
      <c r="E160" s="1">
        <v>0</v>
      </c>
      <c r="F160" s="1">
        <v>0</v>
      </c>
      <c r="G160" s="1">
        <v>0</v>
      </c>
      <c r="H160" s="1">
        <v>44461</v>
      </c>
      <c r="I160" s="1">
        <v>44461</v>
      </c>
      <c r="J160" s="1">
        <v>0</v>
      </c>
      <c r="K160" s="1">
        <v>0</v>
      </c>
      <c r="L160" s="1">
        <f t="shared" si="8"/>
        <v>0</v>
      </c>
      <c r="M160" s="1">
        <f t="shared" si="8"/>
        <v>0</v>
      </c>
      <c r="N160" s="1" t="s">
        <v>367</v>
      </c>
      <c r="O160" s="1">
        <v>2022</v>
      </c>
    </row>
    <row r="161" spans="1:15" ht="15.6" x14ac:dyDescent="0.3">
      <c r="A161" s="1" t="s">
        <v>54</v>
      </c>
      <c r="B161" s="1" t="s">
        <v>303</v>
      </c>
      <c r="C161" s="1" t="s">
        <v>90</v>
      </c>
      <c r="D161" s="1">
        <v>1</v>
      </c>
      <c r="E161" s="1">
        <v>106.2</v>
      </c>
      <c r="F161" s="1">
        <v>0</v>
      </c>
      <c r="G161" s="1">
        <v>0</v>
      </c>
      <c r="H161" s="1">
        <v>44461</v>
      </c>
      <c r="I161" s="1">
        <v>44461</v>
      </c>
      <c r="J161" s="1">
        <v>1</v>
      </c>
      <c r="K161" s="1">
        <v>106.2</v>
      </c>
      <c r="L161" s="1">
        <f t="shared" si="8"/>
        <v>0</v>
      </c>
      <c r="M161" s="1">
        <f t="shared" si="8"/>
        <v>0</v>
      </c>
      <c r="N161" s="1" t="s">
        <v>367</v>
      </c>
      <c r="O161" s="1">
        <v>2022</v>
      </c>
    </row>
    <row r="162" spans="1:15" ht="15.6" x14ac:dyDescent="0.3">
      <c r="A162" s="1" t="s">
        <v>56</v>
      </c>
      <c r="B162" s="1" t="s">
        <v>60</v>
      </c>
      <c r="C162" s="1" t="s">
        <v>90</v>
      </c>
      <c r="D162" s="1">
        <v>1</v>
      </c>
      <c r="E162" s="1">
        <v>365.8</v>
      </c>
      <c r="F162" s="1">
        <v>0</v>
      </c>
      <c r="G162" s="1">
        <v>0</v>
      </c>
      <c r="H162" s="1">
        <v>44461</v>
      </c>
      <c r="I162" s="1">
        <v>44461</v>
      </c>
      <c r="J162" s="1">
        <v>1</v>
      </c>
      <c r="K162" s="1">
        <v>365.8</v>
      </c>
      <c r="L162" s="1">
        <f t="shared" si="8"/>
        <v>0</v>
      </c>
      <c r="M162" s="1">
        <f t="shared" si="8"/>
        <v>0</v>
      </c>
      <c r="N162" s="1" t="s">
        <v>367</v>
      </c>
      <c r="O162" s="1">
        <v>2022</v>
      </c>
    </row>
    <row r="163" spans="1:15" ht="15.6" x14ac:dyDescent="0.3">
      <c r="A163" s="1" t="s">
        <v>59</v>
      </c>
      <c r="B163" s="1" t="s">
        <v>62</v>
      </c>
      <c r="C163" s="1" t="s">
        <v>90</v>
      </c>
      <c r="D163" s="1">
        <v>0</v>
      </c>
      <c r="E163" s="1">
        <v>0</v>
      </c>
      <c r="F163" s="1">
        <v>0</v>
      </c>
      <c r="G163" s="1">
        <v>0</v>
      </c>
      <c r="H163" s="1">
        <v>44461</v>
      </c>
      <c r="I163" s="1">
        <v>44461</v>
      </c>
      <c r="J163" s="1">
        <v>0</v>
      </c>
      <c r="K163" s="1">
        <v>0</v>
      </c>
      <c r="L163" s="1">
        <f t="shared" si="8"/>
        <v>0</v>
      </c>
      <c r="M163" s="1">
        <f t="shared" si="8"/>
        <v>0</v>
      </c>
      <c r="N163" s="1" t="s">
        <v>367</v>
      </c>
      <c r="O163" s="1">
        <v>2022</v>
      </c>
    </row>
    <row r="164" spans="1:15" ht="15.6" x14ac:dyDescent="0.3">
      <c r="A164" s="1" t="s">
        <v>61</v>
      </c>
      <c r="B164" s="1" t="s">
        <v>64</v>
      </c>
      <c r="C164" s="1" t="s">
        <v>90</v>
      </c>
      <c r="D164" s="1">
        <v>1</v>
      </c>
      <c r="E164" s="1">
        <v>14327.5</v>
      </c>
      <c r="F164" s="1">
        <v>0</v>
      </c>
      <c r="G164" s="1">
        <v>0</v>
      </c>
      <c r="H164" s="1">
        <v>44461</v>
      </c>
      <c r="I164" s="1">
        <v>44461</v>
      </c>
      <c r="J164" s="1">
        <f>+D164</f>
        <v>1</v>
      </c>
      <c r="K164" s="1">
        <f>+E164</f>
        <v>14327.5</v>
      </c>
      <c r="L164" s="1">
        <f t="shared" si="8"/>
        <v>0</v>
      </c>
      <c r="M164" s="1">
        <f t="shared" si="8"/>
        <v>0</v>
      </c>
      <c r="N164" s="1" t="s">
        <v>367</v>
      </c>
      <c r="O164" s="1">
        <v>2022</v>
      </c>
    </row>
    <row r="165" spans="1:15" ht="15.6" x14ac:dyDescent="0.3">
      <c r="A165" s="1" t="s">
        <v>63</v>
      </c>
      <c r="B165" s="1" t="s">
        <v>304</v>
      </c>
      <c r="C165" s="1" t="s">
        <v>90</v>
      </c>
      <c r="D165" s="1">
        <v>0</v>
      </c>
      <c r="E165" s="1">
        <v>0</v>
      </c>
      <c r="F165" s="1">
        <v>0</v>
      </c>
      <c r="G165" s="1">
        <v>0</v>
      </c>
      <c r="H165" s="1">
        <v>44461</v>
      </c>
      <c r="I165" s="1">
        <v>44461</v>
      </c>
      <c r="J165" s="1">
        <v>0</v>
      </c>
      <c r="K165" s="1">
        <v>0</v>
      </c>
      <c r="L165" s="1">
        <f t="shared" si="8"/>
        <v>0</v>
      </c>
      <c r="M165" s="1">
        <f t="shared" si="8"/>
        <v>0</v>
      </c>
      <c r="N165" s="1" t="s">
        <v>367</v>
      </c>
      <c r="O165" s="1">
        <v>2022</v>
      </c>
    </row>
    <row r="166" spans="1:15" ht="15.6" x14ac:dyDescent="0.3">
      <c r="A166" s="1" t="s">
        <v>65</v>
      </c>
      <c r="B166" s="1" t="s">
        <v>305</v>
      </c>
      <c r="C166" s="1" t="s">
        <v>90</v>
      </c>
      <c r="D166" s="1">
        <v>0</v>
      </c>
      <c r="E166" s="1">
        <v>0</v>
      </c>
      <c r="F166" s="1">
        <v>0</v>
      </c>
      <c r="G166" s="1">
        <v>0</v>
      </c>
      <c r="H166" s="1">
        <v>44461</v>
      </c>
      <c r="I166" s="1">
        <v>44461</v>
      </c>
      <c r="J166" s="1">
        <v>0</v>
      </c>
      <c r="K166" s="1">
        <v>0</v>
      </c>
      <c r="L166" s="1">
        <f t="shared" si="8"/>
        <v>0</v>
      </c>
      <c r="M166" s="1">
        <f t="shared" si="8"/>
        <v>0</v>
      </c>
      <c r="N166" s="1" t="s">
        <v>367</v>
      </c>
      <c r="O166" s="1">
        <v>2022</v>
      </c>
    </row>
    <row r="167" spans="1:15" ht="15.6" x14ac:dyDescent="0.3">
      <c r="A167" s="1" t="s">
        <v>67</v>
      </c>
      <c r="B167" s="1" t="s">
        <v>306</v>
      </c>
      <c r="C167" s="1" t="s">
        <v>90</v>
      </c>
      <c r="D167" s="1">
        <v>0</v>
      </c>
      <c r="E167" s="1">
        <v>0</v>
      </c>
      <c r="F167" s="1">
        <v>0</v>
      </c>
      <c r="G167" s="1">
        <v>0</v>
      </c>
      <c r="H167" s="1">
        <v>44461</v>
      </c>
      <c r="I167" s="1">
        <v>44461</v>
      </c>
      <c r="J167" s="1">
        <v>0</v>
      </c>
      <c r="K167" s="1">
        <v>0</v>
      </c>
      <c r="L167" s="1">
        <f t="shared" si="8"/>
        <v>0</v>
      </c>
      <c r="M167" s="1">
        <f t="shared" si="8"/>
        <v>0</v>
      </c>
      <c r="N167" s="1" t="s">
        <v>367</v>
      </c>
      <c r="O167" s="1">
        <v>2022</v>
      </c>
    </row>
    <row r="168" spans="1:15" ht="15.6" x14ac:dyDescent="0.3">
      <c r="A168" s="1" t="s">
        <v>69</v>
      </c>
      <c r="B168" s="1" t="s">
        <v>307</v>
      </c>
      <c r="C168" s="1" t="s">
        <v>90</v>
      </c>
      <c r="D168" s="1">
        <v>0</v>
      </c>
      <c r="E168" s="1">
        <v>0</v>
      </c>
      <c r="F168" s="1">
        <v>0</v>
      </c>
      <c r="G168" s="1">
        <v>0</v>
      </c>
      <c r="H168" s="1">
        <v>44461</v>
      </c>
      <c r="I168" s="1">
        <v>44461</v>
      </c>
      <c r="J168" s="1">
        <v>0</v>
      </c>
      <c r="K168" s="1">
        <v>0</v>
      </c>
      <c r="L168" s="1">
        <f t="shared" si="8"/>
        <v>0</v>
      </c>
      <c r="M168" s="1">
        <f t="shared" si="8"/>
        <v>0</v>
      </c>
      <c r="N168" s="1" t="s">
        <v>367</v>
      </c>
      <c r="O168" s="1">
        <v>2022</v>
      </c>
    </row>
    <row r="169" spans="1:15" ht="15.6" x14ac:dyDescent="0.3">
      <c r="A169" s="1" t="s">
        <v>71</v>
      </c>
      <c r="B169" s="1" t="s">
        <v>72</v>
      </c>
      <c r="C169" s="1" t="s">
        <v>90</v>
      </c>
      <c r="D169" s="1">
        <v>1</v>
      </c>
      <c r="E169" s="1">
        <v>141.6</v>
      </c>
      <c r="F169" s="1">
        <v>0</v>
      </c>
      <c r="G169" s="1">
        <v>0</v>
      </c>
      <c r="H169" s="1">
        <v>44461</v>
      </c>
      <c r="I169" s="1">
        <v>44809</v>
      </c>
      <c r="J169" s="1">
        <f>+D169</f>
        <v>1</v>
      </c>
      <c r="K169" s="1">
        <f>+E169</f>
        <v>141.6</v>
      </c>
      <c r="L169" s="1">
        <f t="shared" si="8"/>
        <v>0</v>
      </c>
      <c r="M169" s="1">
        <f t="shared" si="8"/>
        <v>0</v>
      </c>
      <c r="N169" s="1" t="s">
        <v>367</v>
      </c>
      <c r="O169" s="1">
        <v>2022</v>
      </c>
    </row>
    <row r="170" spans="1:15" ht="15.6" x14ac:dyDescent="0.3">
      <c r="A170" s="1" t="s">
        <v>73</v>
      </c>
      <c r="B170" s="1" t="s">
        <v>76</v>
      </c>
      <c r="C170" s="1" t="s">
        <v>90</v>
      </c>
      <c r="D170" s="1">
        <v>0</v>
      </c>
      <c r="E170" s="1">
        <v>0</v>
      </c>
      <c r="F170" s="1">
        <v>0</v>
      </c>
      <c r="G170" s="1">
        <v>0</v>
      </c>
      <c r="H170" s="1">
        <v>44461</v>
      </c>
      <c r="I170" s="1">
        <v>44461</v>
      </c>
      <c r="J170" s="1">
        <v>0</v>
      </c>
      <c r="K170" s="1">
        <v>0</v>
      </c>
      <c r="L170" s="1">
        <f t="shared" si="8"/>
        <v>0</v>
      </c>
      <c r="M170" s="1">
        <f t="shared" si="8"/>
        <v>0</v>
      </c>
      <c r="N170" s="1" t="s">
        <v>367</v>
      </c>
      <c r="O170" s="1">
        <v>2022</v>
      </c>
    </row>
    <row r="171" spans="1:15" ht="15.6" x14ac:dyDescent="0.3">
      <c r="A171" s="1" t="s">
        <v>75</v>
      </c>
      <c r="B171" s="1" t="s">
        <v>78</v>
      </c>
      <c r="C171" s="1" t="s">
        <v>90</v>
      </c>
      <c r="D171" s="1">
        <v>0</v>
      </c>
      <c r="E171" s="1">
        <v>0</v>
      </c>
      <c r="F171" s="1">
        <v>0</v>
      </c>
      <c r="G171" s="1">
        <v>0</v>
      </c>
      <c r="H171" s="1">
        <v>44461</v>
      </c>
      <c r="I171" s="1">
        <v>44461</v>
      </c>
      <c r="J171" s="1">
        <v>0</v>
      </c>
      <c r="K171" s="1">
        <v>0</v>
      </c>
      <c r="L171" s="1">
        <f t="shared" si="8"/>
        <v>0</v>
      </c>
      <c r="M171" s="1">
        <f t="shared" si="8"/>
        <v>0</v>
      </c>
      <c r="N171" s="1" t="s">
        <v>367</v>
      </c>
      <c r="O171" s="1">
        <v>2022</v>
      </c>
    </row>
    <row r="172" spans="1:15" ht="15.6" x14ac:dyDescent="0.3">
      <c r="A172" s="1" t="s">
        <v>77</v>
      </c>
      <c r="B172" s="1" t="s">
        <v>308</v>
      </c>
      <c r="C172" s="1" t="s">
        <v>90</v>
      </c>
      <c r="D172" s="1">
        <v>1</v>
      </c>
      <c r="E172" s="1">
        <v>1416</v>
      </c>
      <c r="F172" s="1">
        <v>0</v>
      </c>
      <c r="G172" s="1">
        <v>0</v>
      </c>
      <c r="H172" s="1">
        <v>44461</v>
      </c>
      <c r="I172" s="1">
        <v>44461</v>
      </c>
      <c r="J172" s="1">
        <v>1</v>
      </c>
      <c r="K172" s="1">
        <v>1416</v>
      </c>
      <c r="L172" s="1">
        <f t="shared" si="8"/>
        <v>0</v>
      </c>
      <c r="M172" s="1">
        <f t="shared" si="8"/>
        <v>0</v>
      </c>
      <c r="N172" s="1" t="s">
        <v>367</v>
      </c>
      <c r="O172" s="1">
        <v>2022</v>
      </c>
    </row>
    <row r="173" spans="1:15" ht="15.6" x14ac:dyDescent="0.3">
      <c r="A173" s="1" t="s">
        <v>79</v>
      </c>
      <c r="B173" s="1" t="s">
        <v>309</v>
      </c>
      <c r="C173" s="1" t="s">
        <v>90</v>
      </c>
      <c r="D173" s="1">
        <v>0</v>
      </c>
      <c r="E173" s="1">
        <v>0</v>
      </c>
      <c r="F173" s="1">
        <v>0</v>
      </c>
      <c r="G173" s="1">
        <v>0</v>
      </c>
      <c r="H173" s="1">
        <v>44461</v>
      </c>
      <c r="I173" s="1">
        <v>44461</v>
      </c>
      <c r="J173" s="1">
        <v>0</v>
      </c>
      <c r="K173" s="1">
        <v>0</v>
      </c>
      <c r="L173" s="1">
        <f t="shared" si="8"/>
        <v>0</v>
      </c>
      <c r="M173" s="1">
        <f t="shared" si="8"/>
        <v>0</v>
      </c>
      <c r="N173" s="1" t="s">
        <v>367</v>
      </c>
      <c r="O173" s="1">
        <v>2022</v>
      </c>
    </row>
    <row r="174" spans="1:15" ht="15.6" x14ac:dyDescent="0.3">
      <c r="A174" s="1" t="s">
        <v>81</v>
      </c>
      <c r="B174" s="1" t="s">
        <v>310</v>
      </c>
      <c r="C174" s="1" t="s">
        <v>90</v>
      </c>
      <c r="D174" s="1">
        <v>0</v>
      </c>
      <c r="E174" s="1"/>
      <c r="F174" s="1">
        <v>50</v>
      </c>
      <c r="G174" s="1">
        <v>51.92</v>
      </c>
      <c r="H174" s="1">
        <v>44690</v>
      </c>
      <c r="I174" s="1">
        <v>44690</v>
      </c>
      <c r="J174" s="1">
        <v>50</v>
      </c>
      <c r="K174" s="1">
        <v>51.92</v>
      </c>
      <c r="L174" s="1">
        <f t="shared" si="8"/>
        <v>0</v>
      </c>
      <c r="M174" s="1">
        <f t="shared" si="8"/>
        <v>0</v>
      </c>
      <c r="N174" s="1" t="s">
        <v>367</v>
      </c>
      <c r="O174" s="1">
        <v>2022</v>
      </c>
    </row>
    <row r="175" spans="1:15" ht="15.6" x14ac:dyDescent="0.3">
      <c r="A175" s="1" t="s">
        <v>311</v>
      </c>
      <c r="B175" s="1" t="s">
        <v>312</v>
      </c>
      <c r="C175" s="1" t="s">
        <v>90</v>
      </c>
      <c r="D175" s="1">
        <v>0</v>
      </c>
      <c r="E175" s="1">
        <v>0</v>
      </c>
      <c r="F175" s="1">
        <v>1</v>
      </c>
      <c r="G175" s="1">
        <v>2484.02</v>
      </c>
      <c r="H175" s="1">
        <v>44690</v>
      </c>
      <c r="I175" s="1">
        <v>44690</v>
      </c>
      <c r="J175" s="1">
        <v>1</v>
      </c>
      <c r="K175" s="1">
        <v>2484.02</v>
      </c>
      <c r="L175" s="1">
        <f t="shared" si="8"/>
        <v>0</v>
      </c>
      <c r="M175" s="1">
        <f t="shared" si="8"/>
        <v>0</v>
      </c>
      <c r="N175" s="1" t="s">
        <v>367</v>
      </c>
      <c r="O175" s="1">
        <v>2022</v>
      </c>
    </row>
    <row r="176" spans="1:15" ht="15.6" x14ac:dyDescent="0.3">
      <c r="A176" s="1" t="s">
        <v>313</v>
      </c>
      <c r="B176" s="1" t="s">
        <v>314</v>
      </c>
      <c r="C176" s="1" t="s">
        <v>90</v>
      </c>
      <c r="D176" s="1">
        <v>0</v>
      </c>
      <c r="E176" s="1">
        <v>0</v>
      </c>
      <c r="F176" s="1">
        <v>4</v>
      </c>
      <c r="G176" s="1">
        <v>1007.96</v>
      </c>
      <c r="H176" s="1">
        <v>44690</v>
      </c>
      <c r="I176" s="1">
        <v>44690</v>
      </c>
      <c r="J176" s="1">
        <v>4</v>
      </c>
      <c r="K176" s="1">
        <v>1007.96</v>
      </c>
      <c r="L176" s="1">
        <f t="shared" si="8"/>
        <v>0</v>
      </c>
      <c r="M176" s="1">
        <f t="shared" si="8"/>
        <v>0</v>
      </c>
      <c r="N176" s="1" t="s">
        <v>367</v>
      </c>
      <c r="O176" s="1">
        <v>2022</v>
      </c>
    </row>
    <row r="177" spans="1:15" ht="15.6" x14ac:dyDescent="0.3">
      <c r="A177" s="1" t="s">
        <v>315</v>
      </c>
      <c r="B177" s="1" t="s">
        <v>316</v>
      </c>
      <c r="C177" s="1" t="s">
        <v>317</v>
      </c>
      <c r="D177" s="1">
        <v>0</v>
      </c>
      <c r="E177" s="1">
        <v>0</v>
      </c>
      <c r="F177" s="1">
        <v>2000</v>
      </c>
      <c r="G177" s="1">
        <v>24992.400000000001</v>
      </c>
      <c r="H177" s="1">
        <v>44690</v>
      </c>
      <c r="I177" s="1">
        <v>44690</v>
      </c>
      <c r="J177" s="1">
        <v>2000</v>
      </c>
      <c r="K177" s="1">
        <v>24992.400000000001</v>
      </c>
      <c r="L177" s="1">
        <f t="shared" si="8"/>
        <v>0</v>
      </c>
      <c r="M177" s="1">
        <f t="shared" si="8"/>
        <v>0</v>
      </c>
      <c r="N177" s="1" t="s">
        <v>367</v>
      </c>
      <c r="O177" s="1">
        <v>2022</v>
      </c>
    </row>
    <row r="178" spans="1:15" ht="15.6" x14ac:dyDescent="0.3">
      <c r="A178" s="1" t="s">
        <v>318</v>
      </c>
      <c r="B178" s="1" t="s">
        <v>319</v>
      </c>
      <c r="C178" s="1" t="s">
        <v>90</v>
      </c>
      <c r="D178" s="1">
        <v>0</v>
      </c>
      <c r="E178" s="1">
        <v>0</v>
      </c>
      <c r="F178" s="1">
        <v>4</v>
      </c>
      <c r="G178" s="1">
        <v>60.27</v>
      </c>
      <c r="H178" s="1">
        <v>44690</v>
      </c>
      <c r="I178" s="1">
        <v>44690</v>
      </c>
      <c r="J178" s="1">
        <v>4</v>
      </c>
      <c r="K178" s="1">
        <v>60.27</v>
      </c>
      <c r="L178" s="1">
        <f t="shared" si="8"/>
        <v>0</v>
      </c>
      <c r="M178" s="1">
        <f t="shared" si="8"/>
        <v>0</v>
      </c>
      <c r="N178" s="1" t="s">
        <v>367</v>
      </c>
      <c r="O178" s="1">
        <v>2022</v>
      </c>
    </row>
    <row r="179" spans="1:15" ht="15.6" x14ac:dyDescent="0.3">
      <c r="A179" s="1" t="s">
        <v>320</v>
      </c>
      <c r="B179" s="1" t="s">
        <v>321</v>
      </c>
      <c r="C179" s="1" t="s">
        <v>90</v>
      </c>
      <c r="D179" s="1">
        <v>0</v>
      </c>
      <c r="E179" s="1">
        <v>0</v>
      </c>
      <c r="F179" s="1">
        <v>1</v>
      </c>
      <c r="G179" s="1">
        <v>2748.22</v>
      </c>
      <c r="H179" s="1">
        <v>44690</v>
      </c>
      <c r="I179" s="1">
        <v>44690</v>
      </c>
      <c r="J179" s="1">
        <v>1</v>
      </c>
      <c r="K179" s="1">
        <v>2748.22</v>
      </c>
      <c r="L179" s="1">
        <f t="shared" si="8"/>
        <v>0</v>
      </c>
      <c r="M179" s="1">
        <f t="shared" si="8"/>
        <v>0</v>
      </c>
      <c r="N179" s="1" t="s">
        <v>367</v>
      </c>
      <c r="O179" s="1">
        <v>2022</v>
      </c>
    </row>
    <row r="180" spans="1:15" ht="15.6" x14ac:dyDescent="0.3">
      <c r="A180" s="1" t="s">
        <v>322</v>
      </c>
      <c r="B180" s="1" t="s">
        <v>43</v>
      </c>
      <c r="C180" s="1" t="s">
        <v>90</v>
      </c>
      <c r="D180" s="1">
        <v>1</v>
      </c>
      <c r="E180" s="1">
        <v>76.7</v>
      </c>
      <c r="F180" s="1">
        <v>0</v>
      </c>
      <c r="G180" s="1">
        <v>0</v>
      </c>
      <c r="H180" s="1">
        <v>44461</v>
      </c>
      <c r="I180" s="1">
        <v>44461</v>
      </c>
      <c r="J180" s="1">
        <v>1</v>
      </c>
      <c r="K180" s="1">
        <f>+E180</f>
        <v>76.7</v>
      </c>
      <c r="L180" s="1">
        <f t="shared" si="8"/>
        <v>0</v>
      </c>
      <c r="M180" s="1">
        <f t="shared" si="8"/>
        <v>0</v>
      </c>
      <c r="N180" s="1" t="s">
        <v>367</v>
      </c>
      <c r="O180" s="1">
        <v>2022</v>
      </c>
    </row>
    <row r="181" spans="1:15" ht="15.6" x14ac:dyDescent="0.3">
      <c r="A181" s="1" t="s">
        <v>323</v>
      </c>
      <c r="B181" s="1" t="s">
        <v>324</v>
      </c>
      <c r="C181" s="1" t="s">
        <v>90</v>
      </c>
      <c r="D181" s="1">
        <v>0</v>
      </c>
      <c r="E181" s="1">
        <v>0</v>
      </c>
      <c r="F181" s="1">
        <v>4</v>
      </c>
      <c r="G181" s="1">
        <v>2053.96</v>
      </c>
      <c r="H181" s="1">
        <v>44690</v>
      </c>
      <c r="I181" s="1">
        <v>44690</v>
      </c>
      <c r="J181" s="1">
        <v>4</v>
      </c>
      <c r="K181" s="1">
        <v>2053.96</v>
      </c>
      <c r="L181" s="1">
        <f t="shared" si="8"/>
        <v>0</v>
      </c>
      <c r="M181" s="1">
        <f t="shared" si="8"/>
        <v>0</v>
      </c>
      <c r="N181" s="1" t="s">
        <v>367</v>
      </c>
      <c r="O181" s="1">
        <v>2022</v>
      </c>
    </row>
    <row r="182" spans="1:15" ht="15.6" x14ac:dyDescent="0.3">
      <c r="A182" s="1" t="s">
        <v>325</v>
      </c>
      <c r="B182" s="1" t="s">
        <v>49</v>
      </c>
      <c r="C182" s="1" t="s">
        <v>90</v>
      </c>
      <c r="D182" s="1">
        <v>0</v>
      </c>
      <c r="E182" s="1">
        <v>0</v>
      </c>
      <c r="F182" s="1">
        <v>2</v>
      </c>
      <c r="G182" s="1">
        <v>119.8</v>
      </c>
      <c r="H182" s="1">
        <v>44690</v>
      </c>
      <c r="I182" s="1">
        <v>44690</v>
      </c>
      <c r="J182" s="1">
        <v>2</v>
      </c>
      <c r="K182" s="1">
        <v>119.8</v>
      </c>
      <c r="L182" s="1">
        <f t="shared" si="8"/>
        <v>0</v>
      </c>
      <c r="M182" s="1">
        <f t="shared" si="8"/>
        <v>0</v>
      </c>
      <c r="N182" s="1" t="s">
        <v>367</v>
      </c>
      <c r="O182" s="1">
        <v>2022</v>
      </c>
    </row>
    <row r="183" spans="1:15" ht="15.6" x14ac:dyDescent="0.3">
      <c r="A183" s="1" t="s">
        <v>326</v>
      </c>
      <c r="B183" s="1" t="s">
        <v>327</v>
      </c>
      <c r="C183" s="1" t="s">
        <v>90</v>
      </c>
      <c r="D183" s="1">
        <v>0</v>
      </c>
      <c r="E183" s="1">
        <v>0</v>
      </c>
      <c r="F183" s="1">
        <v>3</v>
      </c>
      <c r="G183" s="1">
        <v>194.98</v>
      </c>
      <c r="H183" s="1">
        <v>44690</v>
      </c>
      <c r="I183" s="1">
        <v>44690</v>
      </c>
      <c r="J183" s="1">
        <v>3</v>
      </c>
      <c r="K183" s="1">
        <v>194.98</v>
      </c>
      <c r="L183" s="1">
        <f t="shared" si="8"/>
        <v>0</v>
      </c>
      <c r="M183" s="1">
        <f t="shared" si="8"/>
        <v>0</v>
      </c>
      <c r="N183" s="1" t="s">
        <v>367</v>
      </c>
      <c r="O183" s="1">
        <v>2022</v>
      </c>
    </row>
    <row r="184" spans="1:15" ht="15.6" x14ac:dyDescent="0.3">
      <c r="A184" s="1" t="s">
        <v>328</v>
      </c>
      <c r="B184" s="1" t="s">
        <v>299</v>
      </c>
      <c r="C184" s="1" t="s">
        <v>261</v>
      </c>
      <c r="D184" s="1">
        <v>0</v>
      </c>
      <c r="E184" s="1"/>
      <c r="F184" s="1">
        <v>1</v>
      </c>
      <c r="G184" s="1">
        <v>188.8</v>
      </c>
      <c r="H184" s="1">
        <v>44690</v>
      </c>
      <c r="I184" s="1">
        <v>44690</v>
      </c>
      <c r="J184" s="1">
        <f>+F184</f>
        <v>1</v>
      </c>
      <c r="K184" s="1">
        <f>+G184</f>
        <v>188.8</v>
      </c>
      <c r="L184" s="1">
        <f t="shared" si="8"/>
        <v>0</v>
      </c>
      <c r="M184" s="1">
        <f t="shared" si="8"/>
        <v>0</v>
      </c>
      <c r="N184" s="1" t="s">
        <v>367</v>
      </c>
      <c r="O184" s="1">
        <v>2022</v>
      </c>
    </row>
    <row r="185" spans="1:15" ht="15.6" x14ac:dyDescent="0.3">
      <c r="A185" s="1" t="s">
        <v>329</v>
      </c>
      <c r="B185" s="1" t="s">
        <v>330</v>
      </c>
      <c r="C185" s="1" t="s">
        <v>90</v>
      </c>
      <c r="D185" s="1">
        <v>0</v>
      </c>
      <c r="E185" s="1">
        <v>0</v>
      </c>
      <c r="F185" s="1">
        <v>4</v>
      </c>
      <c r="G185" s="1">
        <v>57.16</v>
      </c>
      <c r="H185" s="1">
        <v>44690</v>
      </c>
      <c r="I185" s="1">
        <v>44690</v>
      </c>
      <c r="J185" s="1">
        <v>4</v>
      </c>
      <c r="K185" s="1">
        <v>57.16</v>
      </c>
      <c r="L185" s="1">
        <f t="shared" si="8"/>
        <v>0</v>
      </c>
      <c r="M185" s="1">
        <f t="shared" si="8"/>
        <v>0</v>
      </c>
      <c r="N185" s="1" t="s">
        <v>367</v>
      </c>
      <c r="O185" s="1">
        <v>2022</v>
      </c>
    </row>
    <row r="186" spans="1:15" ht="15.6" x14ac:dyDescent="0.3">
      <c r="A186" s="1" t="s">
        <v>331</v>
      </c>
      <c r="B186" s="1" t="s">
        <v>72</v>
      </c>
      <c r="C186" s="1" t="s">
        <v>90</v>
      </c>
      <c r="D186" s="1">
        <v>0</v>
      </c>
      <c r="E186" s="1">
        <v>0</v>
      </c>
      <c r="F186" s="1">
        <v>1</v>
      </c>
      <c r="G186" s="1">
        <v>141.6</v>
      </c>
      <c r="H186" s="1">
        <v>44690</v>
      </c>
      <c r="I186" s="1">
        <v>44690</v>
      </c>
      <c r="J186" s="1">
        <f>+F186</f>
        <v>1</v>
      </c>
      <c r="K186" s="1">
        <f>+G186</f>
        <v>141.6</v>
      </c>
      <c r="L186" s="1">
        <f t="shared" si="8"/>
        <v>0</v>
      </c>
      <c r="M186" s="1">
        <f t="shared" si="8"/>
        <v>0</v>
      </c>
      <c r="N186" s="1" t="s">
        <v>367</v>
      </c>
      <c r="O186" s="1">
        <v>2022</v>
      </c>
    </row>
    <row r="187" spans="1:15" ht="15.6" x14ac:dyDescent="0.3">
      <c r="A187" s="1" t="s">
        <v>332</v>
      </c>
      <c r="B187" s="1" t="s">
        <v>333</v>
      </c>
      <c r="C187" s="1" t="s">
        <v>90</v>
      </c>
      <c r="D187" s="1">
        <v>0</v>
      </c>
      <c r="E187" s="1">
        <v>0</v>
      </c>
      <c r="F187" s="1">
        <v>1</v>
      </c>
      <c r="G187" s="1">
        <v>760.5</v>
      </c>
      <c r="H187" s="1">
        <v>44690</v>
      </c>
      <c r="I187" s="1">
        <v>44690</v>
      </c>
      <c r="J187" s="1">
        <v>1</v>
      </c>
      <c r="K187" s="1">
        <v>760.5</v>
      </c>
      <c r="L187" s="1">
        <f t="shared" si="8"/>
        <v>0</v>
      </c>
      <c r="M187" s="1">
        <f t="shared" si="8"/>
        <v>0</v>
      </c>
      <c r="N187" s="1" t="s">
        <v>367</v>
      </c>
      <c r="O187" s="1">
        <v>2022</v>
      </c>
    </row>
    <row r="188" spans="1:15" ht="15.6" x14ac:dyDescent="0.3">
      <c r="A188" s="1" t="s">
        <v>334</v>
      </c>
      <c r="B188" s="1" t="s">
        <v>64</v>
      </c>
      <c r="C188" s="1" t="s">
        <v>90</v>
      </c>
      <c r="D188" s="1">
        <v>0</v>
      </c>
      <c r="E188" s="1">
        <v>0</v>
      </c>
      <c r="F188" s="1">
        <v>1</v>
      </c>
      <c r="G188" s="1">
        <v>14327.5</v>
      </c>
      <c r="H188" s="1">
        <v>44690</v>
      </c>
      <c r="I188" s="1">
        <v>44690</v>
      </c>
      <c r="J188" s="1">
        <v>1</v>
      </c>
      <c r="K188" s="1">
        <v>14327.5</v>
      </c>
      <c r="L188" s="1">
        <f t="shared" si="8"/>
        <v>0</v>
      </c>
      <c r="M188" s="1">
        <f t="shared" si="8"/>
        <v>0</v>
      </c>
      <c r="N188" s="1" t="s">
        <v>367</v>
      </c>
      <c r="O188" s="1">
        <v>2022</v>
      </c>
    </row>
    <row r="189" spans="1:15" ht="15.6" x14ac:dyDescent="0.3">
      <c r="A189" s="1" t="s">
        <v>335</v>
      </c>
      <c r="B189" s="1" t="s">
        <v>336</v>
      </c>
      <c r="C189" s="1" t="s">
        <v>90</v>
      </c>
      <c r="D189" s="1">
        <v>0</v>
      </c>
      <c r="E189" s="1">
        <v>0</v>
      </c>
      <c r="F189" s="1">
        <v>1</v>
      </c>
      <c r="G189" s="1">
        <v>71.5</v>
      </c>
      <c r="H189" s="1">
        <v>44690</v>
      </c>
      <c r="I189" s="1">
        <v>44690</v>
      </c>
      <c r="J189" s="1">
        <v>1</v>
      </c>
      <c r="K189" s="1">
        <v>71.5</v>
      </c>
      <c r="L189" s="1">
        <f t="shared" si="8"/>
        <v>0</v>
      </c>
      <c r="M189" s="1">
        <f t="shared" si="8"/>
        <v>0</v>
      </c>
      <c r="N189" s="1" t="s">
        <v>367</v>
      </c>
      <c r="O189" s="1">
        <v>2022</v>
      </c>
    </row>
    <row r="190" spans="1:15" ht="15.6" x14ac:dyDescent="0.3">
      <c r="A190" s="1" t="s">
        <v>337</v>
      </c>
      <c r="B190" s="1" t="s">
        <v>338</v>
      </c>
      <c r="C190" s="1" t="s">
        <v>90</v>
      </c>
      <c r="D190" s="1">
        <v>0</v>
      </c>
      <c r="E190" s="1"/>
      <c r="F190" s="1">
        <v>1</v>
      </c>
      <c r="G190" s="1">
        <v>3370.08</v>
      </c>
      <c r="H190" s="1">
        <v>44690</v>
      </c>
      <c r="I190" s="1">
        <v>44690</v>
      </c>
      <c r="J190" s="1">
        <v>1</v>
      </c>
      <c r="K190" s="1">
        <v>3370.08</v>
      </c>
      <c r="L190" s="1">
        <f t="shared" si="8"/>
        <v>0</v>
      </c>
      <c r="M190" s="1">
        <f t="shared" si="8"/>
        <v>0</v>
      </c>
      <c r="N190" s="1" t="s">
        <v>367</v>
      </c>
      <c r="O190" s="1">
        <v>2022</v>
      </c>
    </row>
    <row r="191" spans="1:15" ht="15.6" x14ac:dyDescent="0.3">
      <c r="A191" s="1" t="s">
        <v>339</v>
      </c>
      <c r="B191" s="1" t="s">
        <v>340</v>
      </c>
      <c r="C191" s="1" t="s">
        <v>90</v>
      </c>
      <c r="D191" s="1">
        <v>0</v>
      </c>
      <c r="E191" s="1"/>
      <c r="F191" s="1">
        <v>2</v>
      </c>
      <c r="G191" s="1">
        <v>1323.96</v>
      </c>
      <c r="H191" s="1">
        <v>44690</v>
      </c>
      <c r="I191" s="1">
        <v>44690</v>
      </c>
      <c r="J191" s="1">
        <v>2</v>
      </c>
      <c r="K191" s="1">
        <v>1323.96</v>
      </c>
      <c r="L191" s="1">
        <f t="shared" si="8"/>
        <v>0</v>
      </c>
      <c r="M191" s="1">
        <f t="shared" si="8"/>
        <v>0</v>
      </c>
      <c r="N191" s="1" t="s">
        <v>367</v>
      </c>
      <c r="O191" s="1">
        <v>2022</v>
      </c>
    </row>
    <row r="192" spans="1:15" ht="15.6" x14ac:dyDescent="0.3">
      <c r="A192" s="1" t="s">
        <v>341</v>
      </c>
      <c r="B192" s="1" t="s">
        <v>383</v>
      </c>
      <c r="C192" s="1" t="s">
        <v>90</v>
      </c>
      <c r="D192" s="1">
        <v>0</v>
      </c>
      <c r="E192" s="1"/>
      <c r="F192" s="1">
        <v>0</v>
      </c>
      <c r="G192" s="1">
        <v>0</v>
      </c>
      <c r="H192" s="1">
        <v>44690</v>
      </c>
      <c r="I192" s="1">
        <v>44690</v>
      </c>
      <c r="J192" s="1">
        <v>0</v>
      </c>
      <c r="K192" s="1">
        <v>0</v>
      </c>
      <c r="L192" s="1">
        <f t="shared" si="8"/>
        <v>0</v>
      </c>
      <c r="M192" s="1">
        <f t="shared" si="8"/>
        <v>0</v>
      </c>
      <c r="N192" s="1" t="s">
        <v>367</v>
      </c>
      <c r="O192" s="1">
        <v>2022</v>
      </c>
    </row>
    <row r="193" spans="1:15" ht="15.6" x14ac:dyDescent="0.3">
      <c r="A193" s="1" t="s">
        <v>342</v>
      </c>
      <c r="B193" s="1" t="s">
        <v>343</v>
      </c>
      <c r="C193" s="1" t="s">
        <v>90</v>
      </c>
      <c r="D193" s="1">
        <v>0</v>
      </c>
      <c r="E193" s="1"/>
      <c r="F193" s="1">
        <v>0</v>
      </c>
      <c r="G193" s="1">
        <v>0</v>
      </c>
      <c r="H193" s="1">
        <v>44690</v>
      </c>
      <c r="I193" s="1">
        <v>44690</v>
      </c>
      <c r="J193" s="1">
        <v>0</v>
      </c>
      <c r="K193" s="1">
        <v>0</v>
      </c>
      <c r="L193" s="1">
        <f t="shared" si="8"/>
        <v>0</v>
      </c>
      <c r="M193" s="1">
        <f t="shared" si="8"/>
        <v>0</v>
      </c>
      <c r="N193" s="1" t="s">
        <v>367</v>
      </c>
      <c r="O193" s="1">
        <v>2022</v>
      </c>
    </row>
    <row r="194" spans="1:15" ht="15.6" x14ac:dyDescent="0.3">
      <c r="A194" s="1" t="s">
        <v>344</v>
      </c>
      <c r="B194" s="1" t="s">
        <v>345</v>
      </c>
      <c r="C194" s="1" t="s">
        <v>261</v>
      </c>
      <c r="D194" s="1">
        <v>0</v>
      </c>
      <c r="E194" s="1">
        <v>0</v>
      </c>
      <c r="F194" s="1">
        <v>20</v>
      </c>
      <c r="G194" s="1">
        <v>3044.4</v>
      </c>
      <c r="H194" s="1">
        <v>44690</v>
      </c>
      <c r="I194" s="1">
        <v>44690</v>
      </c>
      <c r="J194" s="1">
        <v>20</v>
      </c>
      <c r="K194" s="1">
        <v>3044.4</v>
      </c>
      <c r="L194" s="1">
        <f t="shared" si="8"/>
        <v>0</v>
      </c>
      <c r="M194" s="1">
        <f t="shared" si="8"/>
        <v>0</v>
      </c>
      <c r="N194" s="1" t="s">
        <v>367</v>
      </c>
      <c r="O194" s="1">
        <v>2022</v>
      </c>
    </row>
    <row r="195" spans="1:15" ht="15.6" x14ac:dyDescent="0.3">
      <c r="A195" s="1" t="s">
        <v>346</v>
      </c>
      <c r="B195" s="1" t="s">
        <v>347</v>
      </c>
      <c r="C195" s="1" t="s">
        <v>90</v>
      </c>
      <c r="D195" s="1">
        <v>0</v>
      </c>
      <c r="E195" s="1">
        <v>0</v>
      </c>
      <c r="F195" s="1">
        <v>5</v>
      </c>
      <c r="G195" s="1">
        <v>719.8</v>
      </c>
      <c r="H195" s="1">
        <v>44690</v>
      </c>
      <c r="I195" s="1">
        <v>44690</v>
      </c>
      <c r="J195" s="1">
        <f>+F195</f>
        <v>5</v>
      </c>
      <c r="K195" s="1">
        <f>+G195</f>
        <v>719.8</v>
      </c>
      <c r="L195" s="1">
        <f t="shared" si="8"/>
        <v>0</v>
      </c>
      <c r="M195" s="1">
        <f t="shared" si="8"/>
        <v>0</v>
      </c>
      <c r="N195" s="1" t="s">
        <v>367</v>
      </c>
      <c r="O195" s="1">
        <v>2022</v>
      </c>
    </row>
    <row r="196" spans="1:15" ht="15.6" x14ac:dyDescent="0.3">
      <c r="A196" s="1" t="s">
        <v>348</v>
      </c>
      <c r="B196" s="1" t="s">
        <v>349</v>
      </c>
      <c r="C196" s="1" t="s">
        <v>90</v>
      </c>
      <c r="D196" s="1">
        <v>0</v>
      </c>
      <c r="E196" s="1">
        <v>0</v>
      </c>
      <c r="F196" s="1">
        <v>2</v>
      </c>
      <c r="G196" s="1">
        <v>1977.68</v>
      </c>
      <c r="H196" s="1">
        <v>44690</v>
      </c>
      <c r="I196" s="1">
        <v>44690</v>
      </c>
      <c r="J196" s="1">
        <v>2</v>
      </c>
      <c r="K196" s="1">
        <v>1977.68</v>
      </c>
      <c r="L196" s="1">
        <f t="shared" si="8"/>
        <v>0</v>
      </c>
      <c r="M196" s="1">
        <f t="shared" si="8"/>
        <v>0</v>
      </c>
      <c r="N196" s="1" t="s">
        <v>367</v>
      </c>
      <c r="O196" s="1">
        <v>2022</v>
      </c>
    </row>
    <row r="197" spans="1:15" ht="15.6" x14ac:dyDescent="0.3">
      <c r="A197" s="1" t="s">
        <v>350</v>
      </c>
      <c r="B197" s="1" t="s">
        <v>351</v>
      </c>
      <c r="C197" s="1" t="s">
        <v>90</v>
      </c>
      <c r="D197" s="1"/>
      <c r="E197" s="1">
        <v>0</v>
      </c>
      <c r="F197" s="1">
        <v>10</v>
      </c>
      <c r="G197" s="1">
        <v>82.6</v>
      </c>
      <c r="H197" s="1">
        <v>44690</v>
      </c>
      <c r="I197" s="1">
        <v>44690</v>
      </c>
      <c r="J197" s="1">
        <v>10</v>
      </c>
      <c r="K197" s="1">
        <v>82.6</v>
      </c>
      <c r="L197" s="1">
        <f t="shared" si="8"/>
        <v>0</v>
      </c>
      <c r="M197" s="1">
        <f t="shared" si="8"/>
        <v>0</v>
      </c>
      <c r="N197" s="1" t="s">
        <v>367</v>
      </c>
      <c r="O197" s="1">
        <v>2022</v>
      </c>
    </row>
    <row r="198" spans="1:15" ht="15.6" x14ac:dyDescent="0.3">
      <c r="A198" s="1" t="s">
        <v>352</v>
      </c>
      <c r="B198" s="1" t="s">
        <v>353</v>
      </c>
      <c r="C198" s="1" t="s">
        <v>90</v>
      </c>
      <c r="D198" s="1">
        <v>0</v>
      </c>
      <c r="E198" s="1">
        <v>0</v>
      </c>
      <c r="F198" s="1">
        <v>50</v>
      </c>
      <c r="G198" s="1">
        <v>236</v>
      </c>
      <c r="H198" s="1">
        <v>44690</v>
      </c>
      <c r="I198" s="1">
        <v>44690</v>
      </c>
      <c r="J198" s="1">
        <v>50</v>
      </c>
      <c r="K198" s="1">
        <v>236</v>
      </c>
      <c r="L198" s="1">
        <f t="shared" si="8"/>
        <v>0</v>
      </c>
      <c r="M198" s="1">
        <f t="shared" si="8"/>
        <v>0</v>
      </c>
      <c r="N198" s="1" t="s">
        <v>367</v>
      </c>
      <c r="O198" s="1">
        <v>2022</v>
      </c>
    </row>
    <row r="199" spans="1:15" ht="15.6" x14ac:dyDescent="0.3">
      <c r="A199" s="1" t="s">
        <v>354</v>
      </c>
      <c r="B199" s="1" t="s">
        <v>308</v>
      </c>
      <c r="C199" s="1" t="s">
        <v>90</v>
      </c>
      <c r="D199" s="1">
        <v>0</v>
      </c>
      <c r="E199" s="1">
        <v>0</v>
      </c>
      <c r="F199" s="1">
        <v>1</v>
      </c>
      <c r="G199" s="1">
        <v>1416</v>
      </c>
      <c r="H199" s="1">
        <v>44690</v>
      </c>
      <c r="I199" s="1">
        <v>44690</v>
      </c>
      <c r="J199" s="1">
        <v>1</v>
      </c>
      <c r="K199" s="1">
        <v>1416</v>
      </c>
      <c r="L199" s="1">
        <f t="shared" si="8"/>
        <v>0</v>
      </c>
      <c r="M199" s="1">
        <f t="shared" si="8"/>
        <v>0</v>
      </c>
      <c r="N199" s="1" t="s">
        <v>367</v>
      </c>
      <c r="O199" s="1">
        <v>2022</v>
      </c>
    </row>
    <row r="200" spans="1:15" ht="15.6" x14ac:dyDescent="0.3">
      <c r="A200" s="1" t="s">
        <v>355</v>
      </c>
      <c r="B200" s="1" t="s">
        <v>356</v>
      </c>
      <c r="C200" s="1" t="s">
        <v>90</v>
      </c>
      <c r="D200" s="1">
        <v>0</v>
      </c>
      <c r="E200" s="1">
        <v>0</v>
      </c>
      <c r="F200" s="1">
        <v>1</v>
      </c>
      <c r="G200" s="1">
        <v>339.84</v>
      </c>
      <c r="H200" s="1">
        <v>44690</v>
      </c>
      <c r="I200" s="1">
        <v>44690</v>
      </c>
      <c r="J200" s="1">
        <v>1</v>
      </c>
      <c r="K200" s="1">
        <v>339.84</v>
      </c>
      <c r="L200" s="1">
        <f t="shared" si="8"/>
        <v>0</v>
      </c>
      <c r="M200" s="1">
        <f t="shared" si="8"/>
        <v>0</v>
      </c>
      <c r="N200" s="1" t="s">
        <v>367</v>
      </c>
      <c r="O200" s="1">
        <v>2022</v>
      </c>
    </row>
    <row r="201" spans="1:15" ht="15.6" x14ac:dyDescent="0.3">
      <c r="A201" s="1" t="s">
        <v>83</v>
      </c>
      <c r="B201" s="1" t="s">
        <v>84</v>
      </c>
      <c r="C201" s="1" t="s">
        <v>85</v>
      </c>
      <c r="D201" s="1">
        <v>1358</v>
      </c>
      <c r="E201" s="1">
        <v>346900</v>
      </c>
      <c r="F201" s="1">
        <v>3308.743169398907</v>
      </c>
      <c r="G201" s="1">
        <v>908250</v>
      </c>
      <c r="H201" s="1">
        <v>44741</v>
      </c>
      <c r="I201" s="1">
        <v>44741</v>
      </c>
      <c r="J201" s="1">
        <v>3739.344262295082</v>
      </c>
      <c r="K201" s="1">
        <v>1026450</v>
      </c>
      <c r="L201" s="1">
        <v>833.1511839708561</v>
      </c>
      <c r="M201" s="1">
        <v>228700</v>
      </c>
      <c r="N201" s="1" t="s">
        <v>367</v>
      </c>
      <c r="O201" s="1">
        <v>2022</v>
      </c>
    </row>
    <row r="202" spans="1:15" ht="15.6" x14ac:dyDescent="0.3">
      <c r="A202" s="1" t="s">
        <v>86</v>
      </c>
      <c r="B202" s="1" t="s">
        <v>87</v>
      </c>
      <c r="C202" s="1" t="s">
        <v>85</v>
      </c>
      <c r="D202" s="1">
        <v>137</v>
      </c>
      <c r="E202" s="1">
        <v>35000</v>
      </c>
      <c r="F202" s="1">
        <v>309.8360655737705</v>
      </c>
      <c r="G202" s="1">
        <v>85050</v>
      </c>
      <c r="H202" s="1">
        <v>44741</v>
      </c>
      <c r="I202" s="1">
        <v>44741</v>
      </c>
      <c r="J202" s="1">
        <v>408.0145719489982</v>
      </c>
      <c r="K202" s="1">
        <v>112000</v>
      </c>
      <c r="L202" s="1">
        <v>29.326047358834245</v>
      </c>
      <c r="M202" s="1">
        <v>8050</v>
      </c>
      <c r="N202" s="1" t="s">
        <v>367</v>
      </c>
      <c r="O202" s="1">
        <v>2022</v>
      </c>
    </row>
    <row r="203" spans="1:15" ht="15.6" x14ac:dyDescent="0.3">
      <c r="A203" s="1" t="s">
        <v>88</v>
      </c>
      <c r="B203" s="1" t="s">
        <v>89</v>
      </c>
      <c r="C203" s="1" t="s">
        <v>90</v>
      </c>
      <c r="D203" s="1">
        <v>3</v>
      </c>
      <c r="E203" s="1">
        <v>540.01</v>
      </c>
      <c r="F203" s="1">
        <v>0</v>
      </c>
      <c r="G203" s="1">
        <v>0</v>
      </c>
      <c r="H203" s="1">
        <v>44386</v>
      </c>
      <c r="I203" s="1">
        <v>44386</v>
      </c>
      <c r="J203" s="1">
        <v>0</v>
      </c>
      <c r="K203" s="1">
        <f>+E203/D203*J203</f>
        <v>0</v>
      </c>
      <c r="L203" s="1">
        <f>+D203+F203-J203</f>
        <v>3</v>
      </c>
      <c r="M203" s="1">
        <f>+E203+G203-K203</f>
        <v>540.01</v>
      </c>
      <c r="N203" s="1" t="s">
        <v>367</v>
      </c>
      <c r="O203" s="1">
        <v>2022</v>
      </c>
    </row>
    <row r="204" spans="1:15" ht="15.6" x14ac:dyDescent="0.3">
      <c r="A204" s="1" t="s">
        <v>91</v>
      </c>
      <c r="B204" s="1" t="s">
        <v>92</v>
      </c>
      <c r="C204" s="1" t="s">
        <v>90</v>
      </c>
      <c r="D204" s="1">
        <v>0</v>
      </c>
      <c r="E204" s="1">
        <v>0</v>
      </c>
      <c r="F204" s="1">
        <v>0</v>
      </c>
      <c r="G204" s="1">
        <v>0</v>
      </c>
      <c r="H204" s="1">
        <v>44284</v>
      </c>
      <c r="I204" s="1">
        <v>44284</v>
      </c>
      <c r="J204" s="1">
        <v>0</v>
      </c>
      <c r="K204" s="1">
        <v>0</v>
      </c>
      <c r="L204" s="1">
        <f t="shared" ref="L204:M245" si="9">+D204+F204-J204</f>
        <v>0</v>
      </c>
      <c r="M204" s="1">
        <f t="shared" si="9"/>
        <v>0</v>
      </c>
      <c r="N204" s="1" t="s">
        <v>367</v>
      </c>
      <c r="O204" s="1">
        <v>2022</v>
      </c>
    </row>
    <row r="205" spans="1:15" ht="15.6" x14ac:dyDescent="0.3">
      <c r="A205" s="1" t="s">
        <v>93</v>
      </c>
      <c r="B205" s="1" t="s">
        <v>94</v>
      </c>
      <c r="C205" s="1" t="s">
        <v>95</v>
      </c>
      <c r="D205" s="1">
        <v>7</v>
      </c>
      <c r="E205" s="1">
        <v>315</v>
      </c>
      <c r="F205" s="1">
        <v>0</v>
      </c>
      <c r="G205" s="1">
        <v>0</v>
      </c>
      <c r="H205" s="1">
        <v>43780</v>
      </c>
      <c r="I205" s="1">
        <v>43780</v>
      </c>
      <c r="J205" s="1">
        <v>0</v>
      </c>
      <c r="K205" s="1">
        <f t="shared" ref="K205:K245" si="10">+E205/D205*J205</f>
        <v>0</v>
      </c>
      <c r="L205" s="1">
        <f t="shared" si="9"/>
        <v>7</v>
      </c>
      <c r="M205" s="1">
        <f t="shared" si="9"/>
        <v>315</v>
      </c>
      <c r="N205" s="1" t="s">
        <v>367</v>
      </c>
      <c r="O205" s="1">
        <v>2022</v>
      </c>
    </row>
    <row r="206" spans="1:15" ht="15.6" x14ac:dyDescent="0.3">
      <c r="A206" s="1" t="s">
        <v>96</v>
      </c>
      <c r="B206" s="1" t="s">
        <v>97</v>
      </c>
      <c r="C206" s="1" t="s">
        <v>90</v>
      </c>
      <c r="D206" s="1">
        <v>2</v>
      </c>
      <c r="E206" s="1">
        <v>372.00571428571425</v>
      </c>
      <c r="F206" s="1">
        <v>0</v>
      </c>
      <c r="G206" s="1">
        <v>0</v>
      </c>
      <c r="H206" s="1">
        <v>43780</v>
      </c>
      <c r="I206" s="1">
        <v>43780</v>
      </c>
      <c r="J206" s="1">
        <v>0</v>
      </c>
      <c r="K206" s="1">
        <f t="shared" si="10"/>
        <v>0</v>
      </c>
      <c r="L206" s="1">
        <f t="shared" si="9"/>
        <v>2</v>
      </c>
      <c r="M206" s="1">
        <f t="shared" si="9"/>
        <v>372.00571428571425</v>
      </c>
      <c r="N206" s="1" t="s">
        <v>367</v>
      </c>
      <c r="O206" s="1">
        <v>2022</v>
      </c>
    </row>
    <row r="207" spans="1:15" ht="15.6" x14ac:dyDescent="0.3">
      <c r="A207" s="1" t="s">
        <v>98</v>
      </c>
      <c r="B207" s="1" t="s">
        <v>99</v>
      </c>
      <c r="C207" s="1" t="s">
        <v>90</v>
      </c>
      <c r="D207" s="1">
        <v>0</v>
      </c>
      <c r="E207" s="1">
        <v>0</v>
      </c>
      <c r="F207" s="1">
        <v>0</v>
      </c>
      <c r="G207" s="1">
        <v>0</v>
      </c>
      <c r="H207" s="1">
        <v>44284</v>
      </c>
      <c r="I207" s="1">
        <v>44284</v>
      </c>
      <c r="J207" s="1">
        <v>0</v>
      </c>
      <c r="K207" s="1">
        <v>0</v>
      </c>
      <c r="L207" s="1">
        <f t="shared" si="9"/>
        <v>0</v>
      </c>
      <c r="M207" s="1">
        <f t="shared" si="9"/>
        <v>0</v>
      </c>
      <c r="N207" s="1" t="s">
        <v>367</v>
      </c>
      <c r="O207" s="1">
        <v>2022</v>
      </c>
    </row>
    <row r="208" spans="1:15" ht="15.6" x14ac:dyDescent="0.3">
      <c r="A208" s="1" t="s">
        <v>100</v>
      </c>
      <c r="B208" s="1" t="s">
        <v>101</v>
      </c>
      <c r="C208" s="1" t="s">
        <v>90</v>
      </c>
      <c r="D208" s="1">
        <v>10</v>
      </c>
      <c r="E208" s="1">
        <v>513.42999999999995</v>
      </c>
      <c r="F208" s="1">
        <v>0</v>
      </c>
      <c r="G208" s="1">
        <v>0</v>
      </c>
      <c r="H208" s="1">
        <v>44284</v>
      </c>
      <c r="I208" s="1">
        <v>44284</v>
      </c>
      <c r="J208" s="1">
        <v>4</v>
      </c>
      <c r="K208" s="1">
        <f t="shared" si="10"/>
        <v>205.37199999999999</v>
      </c>
      <c r="L208" s="1">
        <f t="shared" si="9"/>
        <v>6</v>
      </c>
      <c r="M208" s="1">
        <f t="shared" si="9"/>
        <v>308.05799999999999</v>
      </c>
      <c r="N208" s="1" t="s">
        <v>367</v>
      </c>
      <c r="O208" s="1">
        <v>2022</v>
      </c>
    </row>
    <row r="209" spans="1:15" ht="15.6" x14ac:dyDescent="0.3">
      <c r="A209" s="1" t="s">
        <v>102</v>
      </c>
      <c r="B209" s="1" t="s">
        <v>103</v>
      </c>
      <c r="C209" s="1" t="s">
        <v>90</v>
      </c>
      <c r="D209" s="1">
        <v>3</v>
      </c>
      <c r="E209" s="1">
        <v>881.99</v>
      </c>
      <c r="F209" s="1"/>
      <c r="G209" s="1"/>
      <c r="H209" s="1">
        <v>44837</v>
      </c>
      <c r="I209" s="1">
        <v>44837</v>
      </c>
      <c r="J209" s="1">
        <v>0</v>
      </c>
      <c r="K209" s="1">
        <f t="shared" si="10"/>
        <v>0</v>
      </c>
      <c r="L209" s="1">
        <f t="shared" si="9"/>
        <v>3</v>
      </c>
      <c r="M209" s="1">
        <f t="shared" si="9"/>
        <v>881.99</v>
      </c>
      <c r="N209" s="1" t="s">
        <v>367</v>
      </c>
      <c r="O209" s="1">
        <v>2022</v>
      </c>
    </row>
    <row r="210" spans="1:15" ht="15.6" x14ac:dyDescent="0.3">
      <c r="A210" s="1" t="s">
        <v>104</v>
      </c>
      <c r="B210" s="1" t="s">
        <v>105</v>
      </c>
      <c r="C210" s="1" t="s">
        <v>90</v>
      </c>
      <c r="D210" s="1">
        <v>0</v>
      </c>
      <c r="E210" s="1">
        <v>0</v>
      </c>
      <c r="F210" s="1">
        <v>0</v>
      </c>
      <c r="G210" s="1">
        <v>0</v>
      </c>
      <c r="H210" s="1">
        <v>44284</v>
      </c>
      <c r="I210" s="1">
        <v>44284</v>
      </c>
      <c r="J210" s="1">
        <v>0</v>
      </c>
      <c r="K210" s="1">
        <v>0</v>
      </c>
      <c r="L210" s="1">
        <f t="shared" si="9"/>
        <v>0</v>
      </c>
      <c r="M210" s="1">
        <f t="shared" si="9"/>
        <v>0</v>
      </c>
      <c r="N210" s="1" t="s">
        <v>367</v>
      </c>
      <c r="O210" s="1">
        <v>2022</v>
      </c>
    </row>
    <row r="211" spans="1:15" ht="15.6" x14ac:dyDescent="0.3">
      <c r="A211" s="1" t="s">
        <v>106</v>
      </c>
      <c r="B211" s="1" t="s">
        <v>107</v>
      </c>
      <c r="C211" s="1" t="s">
        <v>108</v>
      </c>
      <c r="D211" s="1">
        <v>0</v>
      </c>
      <c r="E211" s="1">
        <v>0</v>
      </c>
      <c r="F211" s="1">
        <v>0</v>
      </c>
      <c r="G211" s="1">
        <v>0</v>
      </c>
      <c r="H211" s="1">
        <v>43780</v>
      </c>
      <c r="I211" s="1">
        <v>43780</v>
      </c>
      <c r="J211" s="1">
        <v>0</v>
      </c>
      <c r="K211" s="1">
        <v>0</v>
      </c>
      <c r="L211" s="1">
        <f t="shared" si="9"/>
        <v>0</v>
      </c>
      <c r="M211" s="1">
        <f t="shared" si="9"/>
        <v>0</v>
      </c>
      <c r="N211" s="1" t="s">
        <v>367</v>
      </c>
      <c r="O211" s="1">
        <v>2022</v>
      </c>
    </row>
    <row r="212" spans="1:15" ht="15.6" x14ac:dyDescent="0.3">
      <c r="A212" s="1" t="s">
        <v>109</v>
      </c>
      <c r="B212" s="1" t="s">
        <v>110</v>
      </c>
      <c r="C212" s="1" t="s">
        <v>108</v>
      </c>
      <c r="D212" s="1">
        <v>0</v>
      </c>
      <c r="E212" s="1">
        <v>0</v>
      </c>
      <c r="F212" s="1">
        <v>0</v>
      </c>
      <c r="G212" s="1">
        <v>0</v>
      </c>
      <c r="H212" s="1">
        <v>44284</v>
      </c>
      <c r="I212" s="1">
        <v>44284</v>
      </c>
      <c r="J212" s="1">
        <v>0</v>
      </c>
      <c r="K212" s="1">
        <v>0</v>
      </c>
      <c r="L212" s="1">
        <f t="shared" si="9"/>
        <v>0</v>
      </c>
      <c r="M212" s="1">
        <f t="shared" si="9"/>
        <v>0</v>
      </c>
      <c r="N212" s="1" t="s">
        <v>367</v>
      </c>
      <c r="O212" s="1">
        <v>2022</v>
      </c>
    </row>
    <row r="213" spans="1:15" ht="15.6" x14ac:dyDescent="0.3">
      <c r="A213" s="1" t="s">
        <v>111</v>
      </c>
      <c r="B213" s="1" t="s">
        <v>112</v>
      </c>
      <c r="C213" s="1" t="s">
        <v>108</v>
      </c>
      <c r="D213" s="1">
        <v>9</v>
      </c>
      <c r="E213" s="1">
        <v>917.99</v>
      </c>
      <c r="F213" s="1">
        <v>0</v>
      </c>
      <c r="G213" s="1">
        <v>0</v>
      </c>
      <c r="H213" s="1">
        <v>44386</v>
      </c>
      <c r="I213" s="1">
        <v>44386</v>
      </c>
      <c r="J213" s="1">
        <v>0</v>
      </c>
      <c r="K213" s="1">
        <f t="shared" si="10"/>
        <v>0</v>
      </c>
      <c r="L213" s="1">
        <f t="shared" si="9"/>
        <v>9</v>
      </c>
      <c r="M213" s="1">
        <f t="shared" si="9"/>
        <v>917.99</v>
      </c>
      <c r="N213" s="1" t="s">
        <v>367</v>
      </c>
      <c r="O213" s="1">
        <v>2022</v>
      </c>
    </row>
    <row r="214" spans="1:15" ht="15.6" x14ac:dyDescent="0.3">
      <c r="A214" s="1" t="s">
        <v>113</v>
      </c>
      <c r="B214" s="1" t="s">
        <v>114</v>
      </c>
      <c r="C214" s="1" t="s">
        <v>90</v>
      </c>
      <c r="D214" s="1">
        <v>1</v>
      </c>
      <c r="E214" s="1">
        <v>955</v>
      </c>
      <c r="F214" s="1">
        <v>0</v>
      </c>
      <c r="G214" s="1">
        <v>0</v>
      </c>
      <c r="H214" s="1">
        <v>43780</v>
      </c>
      <c r="I214" s="1">
        <v>43780</v>
      </c>
      <c r="J214" s="1">
        <v>0</v>
      </c>
      <c r="K214" s="1">
        <f t="shared" si="10"/>
        <v>0</v>
      </c>
      <c r="L214" s="1">
        <f t="shared" si="9"/>
        <v>1</v>
      </c>
      <c r="M214" s="1">
        <f t="shared" si="9"/>
        <v>955</v>
      </c>
      <c r="N214" s="1" t="s">
        <v>367</v>
      </c>
      <c r="O214" s="1">
        <v>2022</v>
      </c>
    </row>
    <row r="215" spans="1:15" ht="15.6" x14ac:dyDescent="0.3">
      <c r="A215" s="1" t="s">
        <v>115</v>
      </c>
      <c r="B215" s="1" t="s">
        <v>116</v>
      </c>
      <c r="C215" s="1" t="s">
        <v>90</v>
      </c>
      <c r="D215" s="1">
        <v>1</v>
      </c>
      <c r="E215" s="1">
        <v>222.03</v>
      </c>
      <c r="F215" s="1">
        <v>0</v>
      </c>
      <c r="G215" s="1">
        <v>0</v>
      </c>
      <c r="H215" s="1">
        <v>44386</v>
      </c>
      <c r="I215" s="1">
        <v>44386</v>
      </c>
      <c r="J215" s="1">
        <v>1</v>
      </c>
      <c r="K215" s="1">
        <f t="shared" si="10"/>
        <v>222.03</v>
      </c>
      <c r="L215" s="1">
        <f t="shared" si="9"/>
        <v>0</v>
      </c>
      <c r="M215" s="1">
        <f t="shared" si="9"/>
        <v>0</v>
      </c>
      <c r="N215" s="1" t="s">
        <v>367</v>
      </c>
      <c r="O215" s="1">
        <v>2022</v>
      </c>
    </row>
    <row r="216" spans="1:15" ht="15.6" x14ac:dyDescent="0.3">
      <c r="A216" s="1" t="s">
        <v>117</v>
      </c>
      <c r="B216" s="1" t="s">
        <v>118</v>
      </c>
      <c r="C216" s="1" t="s">
        <v>90</v>
      </c>
      <c r="D216" s="1">
        <v>0</v>
      </c>
      <c r="E216" s="1">
        <v>0</v>
      </c>
      <c r="F216" s="1">
        <v>0</v>
      </c>
      <c r="G216" s="1">
        <v>0</v>
      </c>
      <c r="H216" s="1">
        <v>44386</v>
      </c>
      <c r="I216" s="1">
        <v>44386</v>
      </c>
      <c r="J216" s="1">
        <v>0</v>
      </c>
      <c r="K216" s="1">
        <v>0</v>
      </c>
      <c r="L216" s="1">
        <f t="shared" si="9"/>
        <v>0</v>
      </c>
      <c r="M216" s="1">
        <f t="shared" si="9"/>
        <v>0</v>
      </c>
      <c r="N216" s="1" t="s">
        <v>367</v>
      </c>
      <c r="O216" s="1">
        <v>2022</v>
      </c>
    </row>
    <row r="217" spans="1:15" ht="15.6" x14ac:dyDescent="0.3">
      <c r="A217" s="1" t="s">
        <v>119</v>
      </c>
      <c r="B217" s="1" t="s">
        <v>120</v>
      </c>
      <c r="C217" s="1" t="s">
        <v>85</v>
      </c>
      <c r="D217" s="1">
        <v>13</v>
      </c>
      <c r="E217" s="1">
        <v>4455.6400000000003</v>
      </c>
      <c r="F217" s="1">
        <v>0</v>
      </c>
      <c r="G217" s="1">
        <v>0</v>
      </c>
      <c r="H217" s="1">
        <v>44386</v>
      </c>
      <c r="I217" s="1">
        <v>44386</v>
      </c>
      <c r="J217" s="1">
        <f>1+2</f>
        <v>3</v>
      </c>
      <c r="K217" s="1">
        <f t="shared" si="10"/>
        <v>1028.2246153846154</v>
      </c>
      <c r="L217" s="1">
        <f t="shared" si="9"/>
        <v>10</v>
      </c>
      <c r="M217" s="1">
        <f t="shared" si="9"/>
        <v>3427.4153846153849</v>
      </c>
      <c r="N217" s="1" t="s">
        <v>367</v>
      </c>
      <c r="O217" s="1">
        <v>2022</v>
      </c>
    </row>
    <row r="218" spans="1:15" ht="15.6" x14ac:dyDescent="0.3">
      <c r="A218" s="1" t="s">
        <v>121</v>
      </c>
      <c r="B218" s="1" t="s">
        <v>122</v>
      </c>
      <c r="C218" s="1" t="s">
        <v>90</v>
      </c>
      <c r="D218" s="1">
        <v>0</v>
      </c>
      <c r="E218" s="1">
        <v>0</v>
      </c>
      <c r="F218" s="1">
        <v>0</v>
      </c>
      <c r="G218" s="1">
        <v>0</v>
      </c>
      <c r="H218" s="1">
        <v>43780</v>
      </c>
      <c r="I218" s="1">
        <v>43780</v>
      </c>
      <c r="J218" s="1">
        <v>0</v>
      </c>
      <c r="K218" s="1">
        <v>0</v>
      </c>
      <c r="L218" s="1">
        <f t="shared" si="9"/>
        <v>0</v>
      </c>
      <c r="M218" s="1">
        <f t="shared" si="9"/>
        <v>0</v>
      </c>
      <c r="N218" s="1" t="s">
        <v>367</v>
      </c>
      <c r="O218" s="1">
        <v>2022</v>
      </c>
    </row>
    <row r="219" spans="1:15" ht="15.6" x14ac:dyDescent="0.3">
      <c r="A219" s="1" t="s">
        <v>123</v>
      </c>
      <c r="B219" s="1" t="s">
        <v>124</v>
      </c>
      <c r="C219" s="1" t="s">
        <v>90</v>
      </c>
      <c r="D219" s="1">
        <v>1</v>
      </c>
      <c r="E219" s="1">
        <v>300</v>
      </c>
      <c r="F219" s="1">
        <v>0</v>
      </c>
      <c r="G219" s="1">
        <v>0</v>
      </c>
      <c r="H219" s="1">
        <v>43780</v>
      </c>
      <c r="I219" s="1">
        <v>43780</v>
      </c>
      <c r="J219" s="1">
        <v>1</v>
      </c>
      <c r="K219" s="1">
        <f t="shared" si="10"/>
        <v>300</v>
      </c>
      <c r="L219" s="1">
        <f t="shared" si="9"/>
        <v>0</v>
      </c>
      <c r="M219" s="1">
        <f t="shared" si="9"/>
        <v>0</v>
      </c>
      <c r="N219" s="1" t="s">
        <v>367</v>
      </c>
      <c r="O219" s="1">
        <v>2022</v>
      </c>
    </row>
    <row r="220" spans="1:15" ht="15.6" x14ac:dyDescent="0.3">
      <c r="A220" s="1" t="s">
        <v>125</v>
      </c>
      <c r="B220" s="1" t="s">
        <v>126</v>
      </c>
      <c r="C220" s="1" t="s">
        <v>90</v>
      </c>
      <c r="D220" s="1">
        <v>0</v>
      </c>
      <c r="E220" s="1">
        <v>0</v>
      </c>
      <c r="F220" s="1">
        <v>0</v>
      </c>
      <c r="G220" s="1">
        <v>0</v>
      </c>
      <c r="H220" s="1">
        <v>43780</v>
      </c>
      <c r="I220" s="1">
        <v>43780</v>
      </c>
      <c r="J220" s="1">
        <v>0</v>
      </c>
      <c r="K220" s="1">
        <v>0</v>
      </c>
      <c r="L220" s="1">
        <f t="shared" si="9"/>
        <v>0</v>
      </c>
      <c r="M220" s="1">
        <f t="shared" si="9"/>
        <v>0</v>
      </c>
      <c r="N220" s="1" t="s">
        <v>367</v>
      </c>
      <c r="O220" s="1">
        <v>2022</v>
      </c>
    </row>
    <row r="221" spans="1:15" ht="15.6" x14ac:dyDescent="0.3">
      <c r="A221" s="1" t="s">
        <v>127</v>
      </c>
      <c r="B221" s="1" t="s">
        <v>128</v>
      </c>
      <c r="C221" s="1" t="s">
        <v>85</v>
      </c>
      <c r="D221" s="1">
        <v>6</v>
      </c>
      <c r="E221" s="1">
        <v>4762.8099999999995</v>
      </c>
      <c r="F221" s="1">
        <v>0</v>
      </c>
      <c r="G221" s="1">
        <v>0</v>
      </c>
      <c r="H221" s="1">
        <v>44284</v>
      </c>
      <c r="I221" s="1">
        <v>44284</v>
      </c>
      <c r="J221" s="1">
        <f>2</f>
        <v>2</v>
      </c>
      <c r="K221" s="1">
        <f t="shared" si="10"/>
        <v>1587.6033333333332</v>
      </c>
      <c r="L221" s="1">
        <f t="shared" si="9"/>
        <v>4</v>
      </c>
      <c r="M221" s="1">
        <f t="shared" si="9"/>
        <v>3175.206666666666</v>
      </c>
      <c r="N221" s="1" t="s">
        <v>367</v>
      </c>
      <c r="O221" s="1">
        <v>2022</v>
      </c>
    </row>
    <row r="222" spans="1:15" ht="15.6" x14ac:dyDescent="0.3">
      <c r="A222" s="1" t="s">
        <v>129</v>
      </c>
      <c r="B222" s="1" t="s">
        <v>130</v>
      </c>
      <c r="C222" s="1" t="s">
        <v>85</v>
      </c>
      <c r="D222" s="1">
        <v>6</v>
      </c>
      <c r="E222" s="1">
        <v>1649.99</v>
      </c>
      <c r="F222" s="1">
        <v>0</v>
      </c>
      <c r="G222" s="1">
        <v>0</v>
      </c>
      <c r="H222" s="1">
        <v>44386</v>
      </c>
      <c r="I222" s="1">
        <v>44386</v>
      </c>
      <c r="J222" s="1">
        <v>1</v>
      </c>
      <c r="K222" s="1">
        <f t="shared" si="10"/>
        <v>274.99833333333333</v>
      </c>
      <c r="L222" s="1">
        <f t="shared" si="9"/>
        <v>5</v>
      </c>
      <c r="M222" s="1">
        <f t="shared" si="9"/>
        <v>1374.9916666666668</v>
      </c>
      <c r="N222" s="1" t="s">
        <v>367</v>
      </c>
      <c r="O222" s="1">
        <v>2022</v>
      </c>
    </row>
    <row r="223" spans="1:15" ht="15.6" x14ac:dyDescent="0.3">
      <c r="A223" s="1" t="s">
        <v>131</v>
      </c>
      <c r="B223" s="1" t="s">
        <v>132</v>
      </c>
      <c r="C223" s="1" t="s">
        <v>85</v>
      </c>
      <c r="D223" s="1">
        <v>22</v>
      </c>
      <c r="E223" s="1">
        <v>6336.05</v>
      </c>
      <c r="F223" s="1">
        <v>0</v>
      </c>
      <c r="G223" s="1">
        <v>0</v>
      </c>
      <c r="H223" s="1">
        <v>44386</v>
      </c>
      <c r="I223" s="1">
        <v>44386</v>
      </c>
      <c r="J223" s="1">
        <f>1+1</f>
        <v>2</v>
      </c>
      <c r="K223" s="1">
        <f t="shared" si="10"/>
        <v>576.00454545454545</v>
      </c>
      <c r="L223" s="1">
        <f t="shared" si="9"/>
        <v>20</v>
      </c>
      <c r="M223" s="1">
        <f t="shared" si="9"/>
        <v>5760.045454545455</v>
      </c>
      <c r="N223" s="1" t="s">
        <v>367</v>
      </c>
      <c r="O223" s="1">
        <v>2022</v>
      </c>
    </row>
    <row r="224" spans="1:15" ht="15.6" x14ac:dyDescent="0.3">
      <c r="A224" s="1" t="s">
        <v>133</v>
      </c>
      <c r="B224" s="1" t="s">
        <v>134</v>
      </c>
      <c r="C224" s="1" t="s">
        <v>85</v>
      </c>
      <c r="D224" s="1">
        <v>5</v>
      </c>
      <c r="E224" s="1">
        <v>2099.98</v>
      </c>
      <c r="F224" s="1"/>
      <c r="G224" s="1"/>
      <c r="H224" s="1">
        <v>44837</v>
      </c>
      <c r="I224" s="1">
        <v>44837</v>
      </c>
      <c r="J224" s="1"/>
      <c r="K224" s="1">
        <f t="shared" si="10"/>
        <v>0</v>
      </c>
      <c r="L224" s="1">
        <f t="shared" si="9"/>
        <v>5</v>
      </c>
      <c r="M224" s="1">
        <f t="shared" si="9"/>
        <v>2099.98</v>
      </c>
      <c r="N224" s="1" t="s">
        <v>367</v>
      </c>
      <c r="O224" s="1">
        <v>2022</v>
      </c>
    </row>
    <row r="225" spans="1:15" ht="15.6" x14ac:dyDescent="0.3">
      <c r="A225" s="1" t="s">
        <v>135</v>
      </c>
      <c r="B225" s="1" t="s">
        <v>136</v>
      </c>
      <c r="C225" s="1" t="s">
        <v>85</v>
      </c>
      <c r="D225" s="1">
        <v>18</v>
      </c>
      <c r="E225" s="1">
        <v>2159.4699999999998</v>
      </c>
      <c r="F225" s="1">
        <v>0</v>
      </c>
      <c r="G225" s="1">
        <v>0</v>
      </c>
      <c r="H225" s="1">
        <v>44386</v>
      </c>
      <c r="I225" s="1">
        <v>44386</v>
      </c>
      <c r="J225" s="1">
        <f>1+2</f>
        <v>3</v>
      </c>
      <c r="K225" s="1">
        <f t="shared" si="10"/>
        <v>359.91166666666663</v>
      </c>
      <c r="L225" s="1">
        <f t="shared" si="9"/>
        <v>15</v>
      </c>
      <c r="M225" s="1">
        <f t="shared" si="9"/>
        <v>1799.5583333333332</v>
      </c>
      <c r="N225" s="1" t="s">
        <v>367</v>
      </c>
      <c r="O225" s="1">
        <v>2022</v>
      </c>
    </row>
    <row r="226" spans="1:15" ht="15.6" x14ac:dyDescent="0.3">
      <c r="A226" s="1" t="s">
        <v>137</v>
      </c>
      <c r="B226" s="1" t="s">
        <v>138</v>
      </c>
      <c r="C226" s="1" t="s">
        <v>85</v>
      </c>
      <c r="D226" s="1">
        <v>2</v>
      </c>
      <c r="E226" s="1">
        <v>2522.37</v>
      </c>
      <c r="F226" s="1"/>
      <c r="G226" s="1"/>
      <c r="H226" s="1">
        <v>44837</v>
      </c>
      <c r="I226" s="1">
        <v>44837</v>
      </c>
      <c r="J226" s="1"/>
      <c r="K226" s="1">
        <f t="shared" si="10"/>
        <v>0</v>
      </c>
      <c r="L226" s="1">
        <f t="shared" si="9"/>
        <v>2</v>
      </c>
      <c r="M226" s="1">
        <f t="shared" si="9"/>
        <v>2522.37</v>
      </c>
      <c r="N226" s="1" t="s">
        <v>367</v>
      </c>
      <c r="O226" s="1">
        <v>2022</v>
      </c>
    </row>
    <row r="227" spans="1:15" ht="15.6" x14ac:dyDescent="0.3">
      <c r="A227" s="1" t="s">
        <v>139</v>
      </c>
      <c r="B227" s="1" t="s">
        <v>140</v>
      </c>
      <c r="C227" s="1" t="s">
        <v>85</v>
      </c>
      <c r="D227" s="1">
        <v>0</v>
      </c>
      <c r="E227" s="1">
        <v>0</v>
      </c>
      <c r="F227" s="1">
        <v>0</v>
      </c>
      <c r="G227" s="1">
        <v>0</v>
      </c>
      <c r="H227" s="1">
        <v>44284</v>
      </c>
      <c r="I227" s="1">
        <v>44284</v>
      </c>
      <c r="J227" s="1">
        <v>0</v>
      </c>
      <c r="K227" s="1">
        <v>0</v>
      </c>
      <c r="L227" s="1">
        <f t="shared" si="9"/>
        <v>0</v>
      </c>
      <c r="M227" s="1">
        <f t="shared" si="9"/>
        <v>0</v>
      </c>
      <c r="N227" s="1" t="s">
        <v>367</v>
      </c>
      <c r="O227" s="1">
        <v>2022</v>
      </c>
    </row>
    <row r="228" spans="1:15" ht="15.6" x14ac:dyDescent="0.3">
      <c r="A228" s="1" t="s">
        <v>141</v>
      </c>
      <c r="B228" s="1" t="s">
        <v>142</v>
      </c>
      <c r="C228" s="1" t="s">
        <v>90</v>
      </c>
      <c r="D228" s="1">
        <v>1</v>
      </c>
      <c r="E228" s="1">
        <v>495</v>
      </c>
      <c r="F228" s="1">
        <v>0</v>
      </c>
      <c r="G228" s="1">
        <v>0</v>
      </c>
      <c r="H228" s="1">
        <v>43780</v>
      </c>
      <c r="I228" s="1">
        <v>43780</v>
      </c>
      <c r="J228" s="1">
        <v>0</v>
      </c>
      <c r="K228" s="1">
        <f t="shared" si="10"/>
        <v>0</v>
      </c>
      <c r="L228" s="1">
        <f t="shared" si="9"/>
        <v>1</v>
      </c>
      <c r="M228" s="1">
        <f t="shared" si="9"/>
        <v>495</v>
      </c>
      <c r="N228" s="1" t="s">
        <v>367</v>
      </c>
      <c r="O228" s="1">
        <v>2022</v>
      </c>
    </row>
    <row r="229" spans="1:15" ht="15.6" x14ac:dyDescent="0.3">
      <c r="A229" s="1" t="s">
        <v>143</v>
      </c>
      <c r="B229" s="1" t="s">
        <v>144</v>
      </c>
      <c r="C229" s="1" t="s">
        <v>90</v>
      </c>
      <c r="D229" s="1">
        <v>2</v>
      </c>
      <c r="E229" s="1">
        <v>444.01</v>
      </c>
      <c r="F229" s="1">
        <v>0</v>
      </c>
      <c r="G229" s="1">
        <v>0</v>
      </c>
      <c r="H229" s="1">
        <v>44386</v>
      </c>
      <c r="I229" s="1">
        <v>44386</v>
      </c>
      <c r="J229" s="1">
        <f>1+1</f>
        <v>2</v>
      </c>
      <c r="K229" s="1">
        <f t="shared" si="10"/>
        <v>444.01</v>
      </c>
      <c r="L229" s="1">
        <f t="shared" si="9"/>
        <v>0</v>
      </c>
      <c r="M229" s="1">
        <f t="shared" si="9"/>
        <v>0</v>
      </c>
      <c r="N229" s="1" t="s">
        <v>367</v>
      </c>
      <c r="O229" s="1">
        <v>2022</v>
      </c>
    </row>
    <row r="230" spans="1:15" ht="15.6" x14ac:dyDescent="0.3">
      <c r="A230" s="1" t="s">
        <v>145</v>
      </c>
      <c r="B230" s="1" t="s">
        <v>146</v>
      </c>
      <c r="C230" s="1" t="s">
        <v>90</v>
      </c>
      <c r="D230" s="1">
        <v>0</v>
      </c>
      <c r="E230" s="1">
        <v>0</v>
      </c>
      <c r="F230" s="1">
        <v>0</v>
      </c>
      <c r="G230" s="1">
        <v>0</v>
      </c>
      <c r="H230" s="1">
        <v>43780</v>
      </c>
      <c r="I230" s="1">
        <v>43780</v>
      </c>
      <c r="J230" s="1">
        <v>0</v>
      </c>
      <c r="K230" s="1">
        <v>0</v>
      </c>
      <c r="L230" s="1">
        <f t="shared" si="9"/>
        <v>0</v>
      </c>
      <c r="M230" s="1">
        <f t="shared" si="9"/>
        <v>0</v>
      </c>
      <c r="N230" s="1" t="s">
        <v>367</v>
      </c>
      <c r="O230" s="1">
        <v>2022</v>
      </c>
    </row>
    <row r="231" spans="1:15" ht="15.6" x14ac:dyDescent="0.3">
      <c r="A231" s="1" t="s">
        <v>147</v>
      </c>
      <c r="B231" s="1" t="s">
        <v>148</v>
      </c>
      <c r="C231" s="1" t="s">
        <v>90</v>
      </c>
      <c r="D231" s="1">
        <v>0</v>
      </c>
      <c r="E231" s="1">
        <v>0</v>
      </c>
      <c r="F231" s="1">
        <v>0</v>
      </c>
      <c r="G231" s="1">
        <v>0</v>
      </c>
      <c r="H231" s="1">
        <v>43780</v>
      </c>
      <c r="I231" s="1">
        <v>43780</v>
      </c>
      <c r="J231" s="1">
        <v>0</v>
      </c>
      <c r="K231" s="1">
        <v>0</v>
      </c>
      <c r="L231" s="1">
        <f t="shared" si="9"/>
        <v>0</v>
      </c>
      <c r="M231" s="1">
        <f t="shared" si="9"/>
        <v>0</v>
      </c>
      <c r="N231" s="1" t="s">
        <v>367</v>
      </c>
      <c r="O231" s="1">
        <v>2022</v>
      </c>
    </row>
    <row r="232" spans="1:15" ht="15.6" x14ac:dyDescent="0.3">
      <c r="A232" s="1" t="s">
        <v>149</v>
      </c>
      <c r="B232" s="1" t="s">
        <v>150</v>
      </c>
      <c r="C232" s="1" t="s">
        <v>90</v>
      </c>
      <c r="D232" s="1">
        <v>110</v>
      </c>
      <c r="E232" s="1">
        <f>13792.54+0.02</f>
        <v>13792.560000000001</v>
      </c>
      <c r="F232" s="1">
        <v>0</v>
      </c>
      <c r="G232" s="1">
        <v>0</v>
      </c>
      <c r="H232" s="1">
        <v>44386</v>
      </c>
      <c r="I232" s="1">
        <v>44386</v>
      </c>
      <c r="J232" s="1">
        <f>19+19+14</f>
        <v>52</v>
      </c>
      <c r="K232" s="1">
        <f t="shared" si="10"/>
        <v>6520.1192727272728</v>
      </c>
      <c r="L232" s="1">
        <f t="shared" si="9"/>
        <v>58</v>
      </c>
      <c r="M232" s="1">
        <f t="shared" si="9"/>
        <v>7272.4407272727285</v>
      </c>
      <c r="N232" s="1" t="s">
        <v>367</v>
      </c>
      <c r="O232" s="1">
        <v>2022</v>
      </c>
    </row>
    <row r="233" spans="1:15" ht="15.6" x14ac:dyDescent="0.3">
      <c r="A233" s="1" t="s">
        <v>151</v>
      </c>
      <c r="B233" s="1" t="s">
        <v>152</v>
      </c>
      <c r="C233" s="1" t="s">
        <v>90</v>
      </c>
      <c r="D233" s="1">
        <v>0</v>
      </c>
      <c r="E233" s="1">
        <v>0</v>
      </c>
      <c r="F233" s="1">
        <v>0</v>
      </c>
      <c r="G233" s="1">
        <v>0</v>
      </c>
      <c r="H233" s="1">
        <v>44284</v>
      </c>
      <c r="I233" s="1">
        <v>44284</v>
      </c>
      <c r="J233" s="1">
        <v>0</v>
      </c>
      <c r="K233" s="1">
        <v>0</v>
      </c>
      <c r="L233" s="1">
        <f t="shared" si="9"/>
        <v>0</v>
      </c>
      <c r="M233" s="1">
        <f t="shared" si="9"/>
        <v>0</v>
      </c>
      <c r="N233" s="1" t="s">
        <v>367</v>
      </c>
      <c r="O233" s="1">
        <v>2022</v>
      </c>
    </row>
    <row r="234" spans="1:15" ht="15.6" x14ac:dyDescent="0.3">
      <c r="A234" s="1" t="s">
        <v>153</v>
      </c>
      <c r="B234" s="1" t="s">
        <v>154</v>
      </c>
      <c r="C234" s="1" t="s">
        <v>90</v>
      </c>
      <c r="D234" s="1">
        <v>42</v>
      </c>
      <c r="E234" s="1">
        <v>8316.17</v>
      </c>
      <c r="F234" s="1"/>
      <c r="G234" s="1"/>
      <c r="H234" s="1">
        <v>44837</v>
      </c>
      <c r="I234" s="1">
        <v>44837</v>
      </c>
      <c r="J234" s="1">
        <f>9+6+5</f>
        <v>20</v>
      </c>
      <c r="K234" s="1">
        <f t="shared" si="10"/>
        <v>3960.0809523809521</v>
      </c>
      <c r="L234" s="1">
        <f t="shared" si="9"/>
        <v>22</v>
      </c>
      <c r="M234" s="1">
        <f t="shared" si="9"/>
        <v>4356.089047619048</v>
      </c>
      <c r="N234" s="1" t="s">
        <v>367</v>
      </c>
      <c r="O234" s="1">
        <v>2022</v>
      </c>
    </row>
    <row r="235" spans="1:15" ht="15.6" x14ac:dyDescent="0.3">
      <c r="A235" s="1" t="s">
        <v>155</v>
      </c>
      <c r="B235" s="1" t="s">
        <v>156</v>
      </c>
      <c r="C235" s="1" t="s">
        <v>95</v>
      </c>
      <c r="D235" s="1">
        <v>23</v>
      </c>
      <c r="E235" s="1">
        <v>4588.33</v>
      </c>
      <c r="F235" s="1"/>
      <c r="G235" s="1"/>
      <c r="H235" s="1">
        <v>44837</v>
      </c>
      <c r="I235" s="1">
        <v>44837</v>
      </c>
      <c r="J235" s="1">
        <f>8+4+5</f>
        <v>17</v>
      </c>
      <c r="K235" s="1">
        <f t="shared" si="10"/>
        <v>3391.3743478260867</v>
      </c>
      <c r="L235" s="1">
        <f t="shared" si="9"/>
        <v>6</v>
      </c>
      <c r="M235" s="1">
        <f t="shared" si="9"/>
        <v>1196.9556521739132</v>
      </c>
      <c r="N235" s="1" t="s">
        <v>367</v>
      </c>
      <c r="O235" s="1">
        <v>2022</v>
      </c>
    </row>
    <row r="236" spans="1:15" ht="15.6" x14ac:dyDescent="0.3">
      <c r="A236" s="1" t="s">
        <v>157</v>
      </c>
      <c r="B236" s="1" t="s">
        <v>158</v>
      </c>
      <c r="C236" s="1" t="s">
        <v>95</v>
      </c>
      <c r="D236" s="1">
        <v>0</v>
      </c>
      <c r="E236" s="1">
        <v>0</v>
      </c>
      <c r="F236" s="1">
        <v>0</v>
      </c>
      <c r="G236" s="1">
        <v>0</v>
      </c>
      <c r="H236" s="1">
        <v>43780</v>
      </c>
      <c r="I236" s="1">
        <v>43780</v>
      </c>
      <c r="J236" s="1">
        <v>0</v>
      </c>
      <c r="K236" s="1">
        <v>0</v>
      </c>
      <c r="L236" s="1">
        <f t="shared" si="9"/>
        <v>0</v>
      </c>
      <c r="M236" s="1">
        <f t="shared" si="9"/>
        <v>0</v>
      </c>
      <c r="N236" s="1" t="s">
        <v>367</v>
      </c>
      <c r="O236" s="1">
        <v>2022</v>
      </c>
    </row>
    <row r="237" spans="1:15" ht="15.6" x14ac:dyDescent="0.3">
      <c r="A237" s="1" t="s">
        <v>159</v>
      </c>
      <c r="B237" s="1" t="s">
        <v>160</v>
      </c>
      <c r="C237" s="1" t="s">
        <v>95</v>
      </c>
      <c r="D237" s="1">
        <v>6</v>
      </c>
      <c r="E237" s="1">
        <v>2116.56</v>
      </c>
      <c r="F237" s="1">
        <v>0</v>
      </c>
      <c r="G237" s="1">
        <v>0</v>
      </c>
      <c r="H237" s="1">
        <v>44386</v>
      </c>
      <c r="I237" s="1">
        <v>44386</v>
      </c>
      <c r="J237" s="1">
        <f>2+1</f>
        <v>3</v>
      </c>
      <c r="K237" s="1">
        <f t="shared" si="10"/>
        <v>1058.28</v>
      </c>
      <c r="L237" s="1">
        <f t="shared" si="9"/>
        <v>3</v>
      </c>
      <c r="M237" s="1">
        <f t="shared" si="9"/>
        <v>1058.28</v>
      </c>
      <c r="N237" s="1" t="s">
        <v>367</v>
      </c>
      <c r="O237" s="1">
        <v>2022</v>
      </c>
    </row>
    <row r="238" spans="1:15" ht="15.6" x14ac:dyDescent="0.3">
      <c r="A238" s="1" t="s">
        <v>161</v>
      </c>
      <c r="B238" s="1" t="s">
        <v>162</v>
      </c>
      <c r="C238" s="1" t="s">
        <v>95</v>
      </c>
      <c r="D238" s="1">
        <v>3</v>
      </c>
      <c r="E238" s="1">
        <v>1151.98</v>
      </c>
      <c r="F238" s="1">
        <v>0</v>
      </c>
      <c r="G238" s="1">
        <v>0</v>
      </c>
      <c r="H238" s="1">
        <v>44386</v>
      </c>
      <c r="I238" s="1">
        <v>44386</v>
      </c>
      <c r="J238" s="1">
        <v>0</v>
      </c>
      <c r="K238" s="1">
        <f t="shared" si="10"/>
        <v>0</v>
      </c>
      <c r="L238" s="1">
        <f t="shared" si="9"/>
        <v>3</v>
      </c>
      <c r="M238" s="1">
        <f t="shared" si="9"/>
        <v>1151.98</v>
      </c>
      <c r="N238" s="1" t="s">
        <v>367</v>
      </c>
      <c r="O238" s="1">
        <v>2022</v>
      </c>
    </row>
    <row r="239" spans="1:15" ht="15.6" x14ac:dyDescent="0.3">
      <c r="A239" s="1" t="s">
        <v>163</v>
      </c>
      <c r="B239" s="1" t="s">
        <v>164</v>
      </c>
      <c r="C239" s="1" t="s">
        <v>90</v>
      </c>
      <c r="D239" s="1">
        <v>3</v>
      </c>
      <c r="E239" s="1">
        <v>279.82</v>
      </c>
      <c r="F239" s="1">
        <v>0</v>
      </c>
      <c r="G239" s="1">
        <v>0</v>
      </c>
      <c r="H239" s="1">
        <v>44386</v>
      </c>
      <c r="I239" s="1">
        <v>44386</v>
      </c>
      <c r="J239" s="1">
        <v>3</v>
      </c>
      <c r="K239" s="1">
        <f t="shared" si="10"/>
        <v>279.82</v>
      </c>
      <c r="L239" s="1">
        <f t="shared" si="9"/>
        <v>0</v>
      </c>
      <c r="M239" s="1">
        <f t="shared" si="9"/>
        <v>0</v>
      </c>
      <c r="N239" s="1" t="s">
        <v>367</v>
      </c>
      <c r="O239" s="1">
        <v>2022</v>
      </c>
    </row>
    <row r="240" spans="1:15" ht="15.6" x14ac:dyDescent="0.3">
      <c r="A240" s="1" t="s">
        <v>165</v>
      </c>
      <c r="B240" s="1" t="s">
        <v>166</v>
      </c>
      <c r="C240" s="1" t="s">
        <v>90</v>
      </c>
      <c r="D240" s="1">
        <v>1</v>
      </c>
      <c r="E240" s="1">
        <v>899.75</v>
      </c>
      <c r="F240" s="1"/>
      <c r="G240" s="1"/>
      <c r="H240" s="1">
        <v>44837</v>
      </c>
      <c r="I240" s="1">
        <v>44837</v>
      </c>
      <c r="J240" s="1">
        <v>0</v>
      </c>
      <c r="K240" s="1">
        <f t="shared" si="10"/>
        <v>0</v>
      </c>
      <c r="L240" s="1">
        <f t="shared" si="9"/>
        <v>1</v>
      </c>
      <c r="M240" s="1">
        <f t="shared" si="9"/>
        <v>899.75</v>
      </c>
      <c r="N240" s="1" t="s">
        <v>367</v>
      </c>
      <c r="O240" s="1">
        <v>2022</v>
      </c>
    </row>
    <row r="241" spans="1:15" ht="15.6" x14ac:dyDescent="0.3">
      <c r="A241" s="1" t="s">
        <v>167</v>
      </c>
      <c r="B241" s="1" t="s">
        <v>357</v>
      </c>
      <c r="C241" s="1" t="s">
        <v>90</v>
      </c>
      <c r="D241" s="1">
        <v>0</v>
      </c>
      <c r="E241" s="1">
        <v>0</v>
      </c>
      <c r="F241" s="1">
        <v>0</v>
      </c>
      <c r="G241" s="1">
        <v>0</v>
      </c>
      <c r="H241" s="1"/>
      <c r="I241" s="1"/>
      <c r="J241" s="1">
        <v>0</v>
      </c>
      <c r="K241" s="1">
        <v>0</v>
      </c>
      <c r="L241" s="1">
        <f t="shared" si="9"/>
        <v>0</v>
      </c>
      <c r="M241" s="1">
        <f t="shared" si="9"/>
        <v>0</v>
      </c>
      <c r="N241" s="1" t="s">
        <v>367</v>
      </c>
      <c r="O241" s="1">
        <v>2022</v>
      </c>
    </row>
    <row r="242" spans="1:15" ht="15.6" x14ac:dyDescent="0.3">
      <c r="A242" s="1" t="s">
        <v>170</v>
      </c>
      <c r="B242" s="1" t="s">
        <v>168</v>
      </c>
      <c r="C242" s="1" t="s">
        <v>90</v>
      </c>
      <c r="D242" s="1">
        <v>19</v>
      </c>
      <c r="E242" s="1">
        <v>2850</v>
      </c>
      <c r="F242" s="1">
        <v>0</v>
      </c>
      <c r="G242" s="1">
        <v>0</v>
      </c>
      <c r="H242" s="1">
        <v>43780</v>
      </c>
      <c r="I242" s="1">
        <v>43780</v>
      </c>
      <c r="J242" s="1">
        <f>19</f>
        <v>19</v>
      </c>
      <c r="K242" s="1">
        <f t="shared" si="10"/>
        <v>2850</v>
      </c>
      <c r="L242" s="1">
        <f t="shared" si="9"/>
        <v>0</v>
      </c>
      <c r="M242" s="1">
        <f t="shared" si="9"/>
        <v>0</v>
      </c>
      <c r="N242" s="1" t="s">
        <v>367</v>
      </c>
      <c r="O242" s="1">
        <v>2022</v>
      </c>
    </row>
    <row r="243" spans="1:15" ht="15.6" x14ac:dyDescent="0.3">
      <c r="A243" s="1" t="s">
        <v>172</v>
      </c>
      <c r="B243" s="1" t="s">
        <v>171</v>
      </c>
      <c r="C243" s="1" t="s">
        <v>90</v>
      </c>
      <c r="D243" s="1">
        <v>4</v>
      </c>
      <c r="E243" s="1">
        <v>840.01333333333332</v>
      </c>
      <c r="F243" s="1">
        <v>0</v>
      </c>
      <c r="G243" s="1">
        <v>0</v>
      </c>
      <c r="H243" s="1">
        <v>44386</v>
      </c>
      <c r="I243" s="1">
        <v>44386</v>
      </c>
      <c r="J243" s="1">
        <f>1</f>
        <v>1</v>
      </c>
      <c r="K243" s="1">
        <f t="shared" si="10"/>
        <v>210.00333333333333</v>
      </c>
      <c r="L243" s="1">
        <f t="shared" si="9"/>
        <v>3</v>
      </c>
      <c r="M243" s="1">
        <f t="shared" si="9"/>
        <v>630.01</v>
      </c>
      <c r="N243" s="1" t="s">
        <v>367</v>
      </c>
      <c r="O243" s="1">
        <v>2022</v>
      </c>
    </row>
    <row r="244" spans="1:15" ht="15.6" x14ac:dyDescent="0.3">
      <c r="A244" s="1" t="s">
        <v>174</v>
      </c>
      <c r="B244" s="1" t="s">
        <v>173</v>
      </c>
      <c r="C244" s="1" t="s">
        <v>90</v>
      </c>
      <c r="D244" s="1">
        <v>3</v>
      </c>
      <c r="E244" s="1">
        <v>1242.0050000000001</v>
      </c>
      <c r="F244" s="1">
        <v>0</v>
      </c>
      <c r="G244" s="1">
        <v>0</v>
      </c>
      <c r="H244" s="1">
        <v>44386</v>
      </c>
      <c r="I244" s="1">
        <v>44386</v>
      </c>
      <c r="J244" s="1">
        <v>0</v>
      </c>
      <c r="K244" s="1">
        <f t="shared" si="10"/>
        <v>0</v>
      </c>
      <c r="L244" s="1">
        <f t="shared" si="9"/>
        <v>3</v>
      </c>
      <c r="M244" s="1">
        <f t="shared" si="9"/>
        <v>1242.0050000000001</v>
      </c>
      <c r="N244" s="1" t="s">
        <v>367</v>
      </c>
      <c r="O244" s="1">
        <v>2022</v>
      </c>
    </row>
    <row r="245" spans="1:15" ht="15.6" x14ac:dyDescent="0.3">
      <c r="A245" s="1" t="s">
        <v>358</v>
      </c>
      <c r="B245" s="1" t="s">
        <v>175</v>
      </c>
      <c r="C245" s="1" t="s">
        <v>90</v>
      </c>
      <c r="D245" s="1">
        <v>4</v>
      </c>
      <c r="E245" s="1">
        <v>235.95</v>
      </c>
      <c r="F245" s="1">
        <v>0</v>
      </c>
      <c r="G245" s="1">
        <v>0</v>
      </c>
      <c r="H245" s="1">
        <v>44284</v>
      </c>
      <c r="I245" s="1">
        <v>44284</v>
      </c>
      <c r="J245" s="1">
        <v>2</v>
      </c>
      <c r="K245" s="1">
        <f t="shared" si="10"/>
        <v>117.97499999999999</v>
      </c>
      <c r="L245" s="1">
        <f t="shared" si="9"/>
        <v>2</v>
      </c>
      <c r="M245" s="1">
        <f t="shared" si="9"/>
        <v>117.97499999999999</v>
      </c>
      <c r="N245" s="1" t="s">
        <v>367</v>
      </c>
      <c r="O245" s="1">
        <v>2022</v>
      </c>
    </row>
    <row r="246" spans="1:15" ht="15.6" x14ac:dyDescent="0.3">
      <c r="A246" s="1" t="s">
        <v>176</v>
      </c>
      <c r="B246" s="1" t="s">
        <v>177</v>
      </c>
      <c r="C246" s="1" t="s">
        <v>178</v>
      </c>
      <c r="D246" s="1">
        <v>2</v>
      </c>
      <c r="E246" s="1">
        <v>200</v>
      </c>
      <c r="F246" s="1">
        <v>0</v>
      </c>
      <c r="G246" s="1">
        <v>0</v>
      </c>
      <c r="H246" s="1">
        <v>43780</v>
      </c>
      <c r="I246" s="1">
        <v>43780</v>
      </c>
      <c r="J246" s="1">
        <v>0</v>
      </c>
      <c r="K246" s="1">
        <f>+E246/D246*J246</f>
        <v>0</v>
      </c>
      <c r="L246" s="1">
        <f>+D246+F246-J246</f>
        <v>2</v>
      </c>
      <c r="M246" s="1">
        <f>+E246+G246-K246</f>
        <v>200</v>
      </c>
      <c r="N246" s="1" t="s">
        <v>367</v>
      </c>
      <c r="O246" s="1">
        <v>2022</v>
      </c>
    </row>
    <row r="247" spans="1:15" ht="15.6" x14ac:dyDescent="0.3">
      <c r="A247" s="1" t="s">
        <v>179</v>
      </c>
      <c r="B247" s="1" t="s">
        <v>180</v>
      </c>
      <c r="C247" s="1" t="s">
        <v>90</v>
      </c>
      <c r="D247" s="1">
        <v>1</v>
      </c>
      <c r="E247" s="1">
        <v>460.2</v>
      </c>
      <c r="F247" s="1">
        <v>0</v>
      </c>
      <c r="G247" s="1">
        <v>0</v>
      </c>
      <c r="H247" s="1" t="s">
        <v>181</v>
      </c>
      <c r="I247" s="1" t="s">
        <v>181</v>
      </c>
      <c r="J247" s="1">
        <v>0</v>
      </c>
      <c r="K247" s="1">
        <f t="shared" ref="K247:K265" si="11">+E247/D247*J247</f>
        <v>0</v>
      </c>
      <c r="L247" s="1">
        <f t="shared" ref="L247:M283" si="12">+D247+F247-J247</f>
        <v>1</v>
      </c>
      <c r="M247" s="1">
        <f t="shared" si="12"/>
        <v>460.2</v>
      </c>
      <c r="N247" s="1" t="s">
        <v>367</v>
      </c>
      <c r="O247" s="1">
        <v>2022</v>
      </c>
    </row>
    <row r="248" spans="1:15" ht="15.6" x14ac:dyDescent="0.3">
      <c r="A248" s="1" t="s">
        <v>182</v>
      </c>
      <c r="B248" s="1" t="s">
        <v>183</v>
      </c>
      <c r="C248" s="1" t="s">
        <v>90</v>
      </c>
      <c r="D248" s="1">
        <v>240</v>
      </c>
      <c r="E248" s="1">
        <v>691.01</v>
      </c>
      <c r="F248" s="1">
        <v>0</v>
      </c>
      <c r="G248" s="1">
        <v>0</v>
      </c>
      <c r="H248" s="1">
        <v>43780</v>
      </c>
      <c r="I248" s="1">
        <v>43780</v>
      </c>
      <c r="J248" s="1">
        <f>22+61+36</f>
        <v>119</v>
      </c>
      <c r="K248" s="1">
        <f t="shared" si="11"/>
        <v>342.62579166666666</v>
      </c>
      <c r="L248" s="1">
        <f t="shared" si="12"/>
        <v>121</v>
      </c>
      <c r="M248" s="1">
        <f t="shared" si="12"/>
        <v>348.38420833333333</v>
      </c>
      <c r="N248" s="1" t="s">
        <v>367</v>
      </c>
      <c r="O248" s="1">
        <v>2022</v>
      </c>
    </row>
    <row r="249" spans="1:15" ht="15.6" x14ac:dyDescent="0.3">
      <c r="A249" s="1" t="s">
        <v>184</v>
      </c>
      <c r="B249" s="1" t="s">
        <v>185</v>
      </c>
      <c r="C249" s="1" t="s">
        <v>90</v>
      </c>
      <c r="D249" s="1">
        <v>4</v>
      </c>
      <c r="E249" s="1">
        <v>896.8</v>
      </c>
      <c r="F249" s="1">
        <v>0</v>
      </c>
      <c r="G249" s="1">
        <v>0</v>
      </c>
      <c r="H249" s="1" t="s">
        <v>181</v>
      </c>
      <c r="I249" s="1" t="s">
        <v>181</v>
      </c>
      <c r="J249" s="1"/>
      <c r="K249" s="1">
        <f t="shared" si="11"/>
        <v>0</v>
      </c>
      <c r="L249" s="1">
        <f t="shared" si="12"/>
        <v>4</v>
      </c>
      <c r="M249" s="1">
        <f t="shared" si="12"/>
        <v>896.8</v>
      </c>
      <c r="N249" s="1" t="s">
        <v>367</v>
      </c>
      <c r="O249" s="1">
        <v>2022</v>
      </c>
    </row>
    <row r="250" spans="1:15" ht="15.6" x14ac:dyDescent="0.3">
      <c r="A250" s="1" t="s">
        <v>186</v>
      </c>
      <c r="B250" s="1" t="s">
        <v>187</v>
      </c>
      <c r="C250" s="1" t="s">
        <v>90</v>
      </c>
      <c r="D250" s="1">
        <v>0</v>
      </c>
      <c r="E250" s="1">
        <v>0</v>
      </c>
      <c r="F250" s="1">
        <v>0</v>
      </c>
      <c r="G250" s="1">
        <v>0</v>
      </c>
      <c r="H250" s="1">
        <v>43780</v>
      </c>
      <c r="I250" s="1">
        <v>43780</v>
      </c>
      <c r="J250" s="1"/>
      <c r="K250" s="1">
        <v>0</v>
      </c>
      <c r="L250" s="1">
        <f t="shared" si="12"/>
        <v>0</v>
      </c>
      <c r="M250" s="1">
        <f t="shared" si="12"/>
        <v>0</v>
      </c>
      <c r="N250" s="1" t="s">
        <v>367</v>
      </c>
      <c r="O250" s="1">
        <v>2022</v>
      </c>
    </row>
    <row r="251" spans="1:15" ht="15.6" x14ac:dyDescent="0.3">
      <c r="A251" s="1" t="s">
        <v>188</v>
      </c>
      <c r="B251" s="1" t="s">
        <v>189</v>
      </c>
      <c r="C251" s="1" t="s">
        <v>90</v>
      </c>
      <c r="D251" s="1">
        <v>0</v>
      </c>
      <c r="E251" s="1">
        <v>0</v>
      </c>
      <c r="F251" s="1">
        <v>0</v>
      </c>
      <c r="G251" s="1">
        <v>0</v>
      </c>
      <c r="H251" s="1">
        <v>43780</v>
      </c>
      <c r="I251" s="1">
        <v>43780</v>
      </c>
      <c r="J251" s="1"/>
      <c r="K251" s="1">
        <v>0</v>
      </c>
      <c r="L251" s="1">
        <f t="shared" si="12"/>
        <v>0</v>
      </c>
      <c r="M251" s="1">
        <f t="shared" si="12"/>
        <v>0</v>
      </c>
      <c r="N251" s="1" t="s">
        <v>367</v>
      </c>
      <c r="O251" s="1">
        <v>2022</v>
      </c>
    </row>
    <row r="252" spans="1:15" ht="15.6" x14ac:dyDescent="0.3">
      <c r="A252" s="1" t="s">
        <v>190</v>
      </c>
      <c r="B252" s="1" t="s">
        <v>191</v>
      </c>
      <c r="C252" s="1" t="s">
        <v>90</v>
      </c>
      <c r="D252" s="1">
        <v>0</v>
      </c>
      <c r="E252" s="1">
        <v>0</v>
      </c>
      <c r="F252" s="1">
        <v>0</v>
      </c>
      <c r="G252" s="1">
        <v>0</v>
      </c>
      <c r="H252" s="1">
        <v>43780</v>
      </c>
      <c r="I252" s="1">
        <v>43780</v>
      </c>
      <c r="J252" s="1"/>
      <c r="K252" s="1">
        <v>0</v>
      </c>
      <c r="L252" s="1">
        <f t="shared" si="12"/>
        <v>0</v>
      </c>
      <c r="M252" s="1">
        <f t="shared" si="12"/>
        <v>0</v>
      </c>
      <c r="N252" s="1" t="s">
        <v>367</v>
      </c>
      <c r="O252" s="1">
        <v>2022</v>
      </c>
    </row>
    <row r="253" spans="1:15" ht="15.6" x14ac:dyDescent="0.3">
      <c r="A253" s="1" t="s">
        <v>192</v>
      </c>
      <c r="B253" s="1" t="s">
        <v>193</v>
      </c>
      <c r="C253" s="1" t="s">
        <v>90</v>
      </c>
      <c r="D253" s="1">
        <v>13</v>
      </c>
      <c r="E253" s="1">
        <v>754</v>
      </c>
      <c r="F253" s="1">
        <v>0</v>
      </c>
      <c r="G253" s="1">
        <v>0</v>
      </c>
      <c r="H253" s="1">
        <v>43780</v>
      </c>
      <c r="I253" s="1">
        <v>43780</v>
      </c>
      <c r="J253" s="1">
        <v>3</v>
      </c>
      <c r="K253" s="1">
        <f t="shared" si="11"/>
        <v>174</v>
      </c>
      <c r="L253" s="1">
        <f t="shared" si="12"/>
        <v>10</v>
      </c>
      <c r="M253" s="1">
        <f t="shared" si="12"/>
        <v>580</v>
      </c>
      <c r="N253" s="1" t="s">
        <v>367</v>
      </c>
      <c r="O253" s="1">
        <v>2022</v>
      </c>
    </row>
    <row r="254" spans="1:15" ht="15.6" x14ac:dyDescent="0.3">
      <c r="A254" s="1" t="s">
        <v>194</v>
      </c>
      <c r="B254" s="1" t="s">
        <v>195</v>
      </c>
      <c r="C254" s="1" t="s">
        <v>196</v>
      </c>
      <c r="D254" s="1">
        <v>2</v>
      </c>
      <c r="E254" s="1">
        <v>6</v>
      </c>
      <c r="F254" s="1">
        <v>0</v>
      </c>
      <c r="G254" s="1">
        <v>0</v>
      </c>
      <c r="H254" s="1">
        <v>43780</v>
      </c>
      <c r="I254" s="1">
        <v>43780</v>
      </c>
      <c r="J254" s="1"/>
      <c r="K254" s="1">
        <f t="shared" si="11"/>
        <v>0</v>
      </c>
      <c r="L254" s="1">
        <f t="shared" si="12"/>
        <v>2</v>
      </c>
      <c r="M254" s="1">
        <f t="shared" si="12"/>
        <v>6</v>
      </c>
      <c r="N254" s="1" t="s">
        <v>367</v>
      </c>
      <c r="O254" s="1">
        <v>2022</v>
      </c>
    </row>
    <row r="255" spans="1:15" ht="15.6" x14ac:dyDescent="0.3">
      <c r="A255" s="1" t="s">
        <v>197</v>
      </c>
      <c r="B255" s="1" t="s">
        <v>198</v>
      </c>
      <c r="C255" s="1" t="s">
        <v>196</v>
      </c>
      <c r="D255" s="1">
        <v>0</v>
      </c>
      <c r="E255" s="1">
        <v>0</v>
      </c>
      <c r="F255" s="1">
        <v>0</v>
      </c>
      <c r="G255" s="1">
        <v>0</v>
      </c>
      <c r="H255" s="1">
        <v>43780</v>
      </c>
      <c r="I255" s="1">
        <v>43780</v>
      </c>
      <c r="J255" s="1"/>
      <c r="K255" s="1">
        <v>0</v>
      </c>
      <c r="L255" s="1">
        <f t="shared" si="12"/>
        <v>0</v>
      </c>
      <c r="M255" s="1">
        <f t="shared" si="12"/>
        <v>0</v>
      </c>
      <c r="N255" s="1" t="s">
        <v>367</v>
      </c>
      <c r="O255" s="1">
        <v>2022</v>
      </c>
    </row>
    <row r="256" spans="1:15" ht="15.6" x14ac:dyDescent="0.3">
      <c r="A256" s="1" t="s">
        <v>199</v>
      </c>
      <c r="B256" s="1" t="s">
        <v>200</v>
      </c>
      <c r="C256" s="1" t="s">
        <v>201</v>
      </c>
      <c r="D256" s="1">
        <v>33</v>
      </c>
      <c r="E256" s="1">
        <v>5874</v>
      </c>
      <c r="F256" s="1">
        <v>0</v>
      </c>
      <c r="G256" s="1">
        <v>0</v>
      </c>
      <c r="H256" s="1">
        <v>43780</v>
      </c>
      <c r="I256" s="1">
        <v>43780</v>
      </c>
      <c r="J256" s="1">
        <v>2</v>
      </c>
      <c r="K256" s="1">
        <f t="shared" si="11"/>
        <v>356</v>
      </c>
      <c r="L256" s="1">
        <f t="shared" si="12"/>
        <v>31</v>
      </c>
      <c r="M256" s="1">
        <f t="shared" si="12"/>
        <v>5518</v>
      </c>
      <c r="N256" s="1" t="s">
        <v>367</v>
      </c>
      <c r="O256" s="1">
        <v>2022</v>
      </c>
    </row>
    <row r="257" spans="1:15" ht="15.6" x14ac:dyDescent="0.3">
      <c r="A257" s="1" t="s">
        <v>202</v>
      </c>
      <c r="B257" s="1" t="s">
        <v>203</v>
      </c>
      <c r="C257" s="1" t="s">
        <v>201</v>
      </c>
      <c r="D257" s="1">
        <v>48</v>
      </c>
      <c r="E257" s="1">
        <v>4560</v>
      </c>
      <c r="F257" s="1">
        <v>0</v>
      </c>
      <c r="G257" s="1">
        <v>0</v>
      </c>
      <c r="H257" s="1">
        <v>43780</v>
      </c>
      <c r="I257" s="1">
        <v>43780</v>
      </c>
      <c r="J257" s="1">
        <f>4</f>
        <v>4</v>
      </c>
      <c r="K257" s="1">
        <f t="shared" si="11"/>
        <v>380</v>
      </c>
      <c r="L257" s="1">
        <f t="shared" si="12"/>
        <v>44</v>
      </c>
      <c r="M257" s="1">
        <f t="shared" si="12"/>
        <v>4180</v>
      </c>
      <c r="N257" s="1" t="s">
        <v>367</v>
      </c>
      <c r="O257" s="1">
        <v>2022</v>
      </c>
    </row>
    <row r="258" spans="1:15" ht="15.6" x14ac:dyDescent="0.3">
      <c r="A258" s="1" t="s">
        <v>204</v>
      </c>
      <c r="B258" s="1" t="s">
        <v>205</v>
      </c>
      <c r="C258" s="1" t="s">
        <v>201</v>
      </c>
      <c r="D258" s="1">
        <v>17</v>
      </c>
      <c r="E258" s="1">
        <v>2346</v>
      </c>
      <c r="F258" s="1">
        <v>0</v>
      </c>
      <c r="G258" s="1">
        <v>0</v>
      </c>
      <c r="H258" s="1">
        <v>43780</v>
      </c>
      <c r="I258" s="1">
        <v>43780</v>
      </c>
      <c r="J258" s="1">
        <v>2</v>
      </c>
      <c r="K258" s="1">
        <f t="shared" si="11"/>
        <v>276</v>
      </c>
      <c r="L258" s="1">
        <f t="shared" si="12"/>
        <v>15</v>
      </c>
      <c r="M258" s="1">
        <f t="shared" si="12"/>
        <v>2070</v>
      </c>
      <c r="N258" s="1" t="s">
        <v>367</v>
      </c>
      <c r="O258" s="1">
        <v>2022</v>
      </c>
    </row>
    <row r="259" spans="1:15" ht="15.6" x14ac:dyDescent="0.3">
      <c r="A259" s="1" t="s">
        <v>206</v>
      </c>
      <c r="B259" s="1" t="s">
        <v>207</v>
      </c>
      <c r="C259" s="1" t="s">
        <v>90</v>
      </c>
      <c r="D259" s="1">
        <v>4</v>
      </c>
      <c r="E259" s="1">
        <v>548</v>
      </c>
      <c r="F259" s="1">
        <v>0</v>
      </c>
      <c r="G259" s="1">
        <v>0</v>
      </c>
      <c r="H259" s="1">
        <v>43780</v>
      </c>
      <c r="I259" s="1">
        <v>43780</v>
      </c>
      <c r="J259" s="1"/>
      <c r="K259" s="1">
        <f t="shared" si="11"/>
        <v>0</v>
      </c>
      <c r="L259" s="1">
        <f t="shared" si="12"/>
        <v>4</v>
      </c>
      <c r="M259" s="1">
        <f t="shared" si="12"/>
        <v>548</v>
      </c>
      <c r="N259" s="1" t="s">
        <v>367</v>
      </c>
      <c r="O259" s="1">
        <v>2022</v>
      </c>
    </row>
    <row r="260" spans="1:15" ht="15.6" x14ac:dyDescent="0.3">
      <c r="A260" s="1" t="s">
        <v>208</v>
      </c>
      <c r="B260" s="1" t="s">
        <v>209</v>
      </c>
      <c r="C260" s="1" t="s">
        <v>90</v>
      </c>
      <c r="D260" s="1">
        <v>22</v>
      </c>
      <c r="E260" s="1">
        <v>990</v>
      </c>
      <c r="F260" s="1">
        <v>0</v>
      </c>
      <c r="G260" s="1">
        <v>0</v>
      </c>
      <c r="H260" s="1">
        <v>44550</v>
      </c>
      <c r="I260" s="1">
        <v>44550</v>
      </c>
      <c r="J260" s="1">
        <f>1+2</f>
        <v>3</v>
      </c>
      <c r="K260" s="1">
        <f t="shared" si="11"/>
        <v>135</v>
      </c>
      <c r="L260" s="1">
        <f t="shared" si="12"/>
        <v>19</v>
      </c>
      <c r="M260" s="1">
        <f t="shared" si="12"/>
        <v>855</v>
      </c>
      <c r="N260" s="1" t="s">
        <v>367</v>
      </c>
      <c r="O260" s="1">
        <v>2022</v>
      </c>
    </row>
    <row r="261" spans="1:15" ht="15.6" x14ac:dyDescent="0.3">
      <c r="A261" s="1" t="s">
        <v>210</v>
      </c>
      <c r="B261" s="1" t="s">
        <v>211</v>
      </c>
      <c r="C261" s="1" t="s">
        <v>90</v>
      </c>
      <c r="D261" s="1">
        <v>0</v>
      </c>
      <c r="E261" s="1">
        <v>0</v>
      </c>
      <c r="F261" s="1">
        <v>0</v>
      </c>
      <c r="G261" s="1">
        <v>0</v>
      </c>
      <c r="H261" s="1">
        <v>44284</v>
      </c>
      <c r="I261" s="1">
        <v>44284</v>
      </c>
      <c r="J261" s="1">
        <f>6</f>
        <v>6</v>
      </c>
      <c r="K261" s="1">
        <v>0</v>
      </c>
      <c r="L261" s="1">
        <f t="shared" si="12"/>
        <v>-6</v>
      </c>
      <c r="M261" s="1">
        <f t="shared" si="12"/>
        <v>0</v>
      </c>
      <c r="N261" s="1" t="s">
        <v>367</v>
      </c>
      <c r="O261" s="1">
        <v>2022</v>
      </c>
    </row>
    <row r="262" spans="1:15" ht="15.6" x14ac:dyDescent="0.3">
      <c r="A262" s="1" t="s">
        <v>212</v>
      </c>
      <c r="B262" s="1" t="s">
        <v>213</v>
      </c>
      <c r="C262" s="1" t="s">
        <v>90</v>
      </c>
      <c r="D262" s="1">
        <v>41</v>
      </c>
      <c r="E262" s="1">
        <v>2870</v>
      </c>
      <c r="F262" s="1">
        <v>0</v>
      </c>
      <c r="G262" s="1">
        <v>0</v>
      </c>
      <c r="H262" s="1">
        <v>44550</v>
      </c>
      <c r="I262" s="1">
        <v>44550</v>
      </c>
      <c r="J262" s="1">
        <v>1</v>
      </c>
      <c r="K262" s="1">
        <f t="shared" si="11"/>
        <v>70</v>
      </c>
      <c r="L262" s="1">
        <f t="shared" si="12"/>
        <v>40</v>
      </c>
      <c r="M262" s="1">
        <f t="shared" si="12"/>
        <v>2800</v>
      </c>
      <c r="N262" s="1" t="s">
        <v>367</v>
      </c>
      <c r="O262" s="1">
        <v>2022</v>
      </c>
    </row>
    <row r="263" spans="1:15" ht="15.6" x14ac:dyDescent="0.3">
      <c r="A263" s="1" t="s">
        <v>214</v>
      </c>
      <c r="B263" s="1" t="s">
        <v>215</v>
      </c>
      <c r="C263" s="1" t="s">
        <v>90</v>
      </c>
      <c r="D263" s="1">
        <v>8</v>
      </c>
      <c r="E263" s="1">
        <v>131.88999999999999</v>
      </c>
      <c r="F263" s="1">
        <v>0</v>
      </c>
      <c r="G263" s="1">
        <v>0</v>
      </c>
      <c r="H263" s="1">
        <v>44284</v>
      </c>
      <c r="I263" s="1">
        <v>44284</v>
      </c>
      <c r="J263" s="1">
        <v>8</v>
      </c>
      <c r="K263" s="1">
        <f t="shared" si="11"/>
        <v>131.88999999999999</v>
      </c>
      <c r="L263" s="1">
        <f t="shared" si="12"/>
        <v>0</v>
      </c>
      <c r="M263" s="1">
        <f t="shared" si="12"/>
        <v>0</v>
      </c>
      <c r="N263" s="1" t="s">
        <v>367</v>
      </c>
      <c r="O263" s="1">
        <v>2022</v>
      </c>
    </row>
    <row r="264" spans="1:15" ht="15.6" x14ac:dyDescent="0.3">
      <c r="A264" s="1" t="s">
        <v>216</v>
      </c>
      <c r="B264" s="1" t="s">
        <v>217</v>
      </c>
      <c r="C264" s="1" t="s">
        <v>201</v>
      </c>
      <c r="D264" s="1">
        <v>4</v>
      </c>
      <c r="E264" s="1">
        <v>148.91</v>
      </c>
      <c r="F264" s="1">
        <v>0</v>
      </c>
      <c r="G264" s="1">
        <v>0</v>
      </c>
      <c r="H264" s="1">
        <v>44550</v>
      </c>
      <c r="I264" s="1">
        <v>44550</v>
      </c>
      <c r="J264" s="1">
        <v>1</v>
      </c>
      <c r="K264" s="1">
        <f t="shared" si="11"/>
        <v>37.227499999999999</v>
      </c>
      <c r="L264" s="1">
        <f t="shared" si="12"/>
        <v>3</v>
      </c>
      <c r="M264" s="1">
        <f t="shared" si="12"/>
        <v>111.6825</v>
      </c>
      <c r="N264" s="1" t="s">
        <v>367</v>
      </c>
      <c r="O264" s="1">
        <v>2022</v>
      </c>
    </row>
    <row r="265" spans="1:15" ht="15.6" x14ac:dyDescent="0.3">
      <c r="A265" s="1" t="s">
        <v>218</v>
      </c>
      <c r="B265" s="1" t="s">
        <v>219</v>
      </c>
      <c r="C265" s="1" t="s">
        <v>201</v>
      </c>
      <c r="D265" s="1">
        <v>2</v>
      </c>
      <c r="E265" s="1">
        <v>161.27000000000001</v>
      </c>
      <c r="F265" s="1">
        <v>0</v>
      </c>
      <c r="G265" s="1">
        <v>0</v>
      </c>
      <c r="H265" s="1">
        <v>44550</v>
      </c>
      <c r="I265" s="1">
        <v>44550</v>
      </c>
      <c r="J265" s="1">
        <v>1</v>
      </c>
      <c r="K265" s="1">
        <f t="shared" si="11"/>
        <v>80.635000000000005</v>
      </c>
      <c r="L265" s="1">
        <f t="shared" si="12"/>
        <v>1</v>
      </c>
      <c r="M265" s="1">
        <f t="shared" si="12"/>
        <v>80.635000000000005</v>
      </c>
      <c r="N265" s="1" t="s">
        <v>367</v>
      </c>
      <c r="O265" s="1">
        <v>2022</v>
      </c>
    </row>
    <row r="266" spans="1:15" ht="15.6" x14ac:dyDescent="0.3">
      <c r="A266" s="1" t="s">
        <v>220</v>
      </c>
      <c r="B266" s="1" t="s">
        <v>359</v>
      </c>
      <c r="C266" s="1" t="s">
        <v>90</v>
      </c>
      <c r="D266" s="1">
        <v>0</v>
      </c>
      <c r="E266" s="1">
        <v>0</v>
      </c>
      <c r="F266" s="1">
        <v>1</v>
      </c>
      <c r="G266" s="1">
        <v>5058.03</v>
      </c>
      <c r="H266" s="1">
        <v>44746</v>
      </c>
      <c r="I266" s="1">
        <v>44746</v>
      </c>
      <c r="J266" s="1">
        <v>1</v>
      </c>
      <c r="K266" s="1">
        <v>5058.03</v>
      </c>
      <c r="L266" s="1">
        <f t="shared" si="12"/>
        <v>0</v>
      </c>
      <c r="M266" s="1">
        <f t="shared" si="12"/>
        <v>0</v>
      </c>
      <c r="N266" s="1" t="s">
        <v>367</v>
      </c>
      <c r="O266" s="1">
        <v>2022</v>
      </c>
    </row>
    <row r="267" spans="1:15" ht="15.6" x14ac:dyDescent="0.3">
      <c r="A267" s="1" t="s">
        <v>222</v>
      </c>
      <c r="B267" s="1" t="s">
        <v>223</v>
      </c>
      <c r="C267" s="1" t="s">
        <v>90</v>
      </c>
      <c r="D267" s="1">
        <v>3</v>
      </c>
      <c r="E267" s="1">
        <v>20541.75</v>
      </c>
      <c r="F267" s="1">
        <v>0</v>
      </c>
      <c r="G267" s="1">
        <v>0</v>
      </c>
      <c r="H267" s="1" t="s">
        <v>224</v>
      </c>
      <c r="I267" s="1" t="s">
        <v>224</v>
      </c>
      <c r="J267" s="1">
        <v>0</v>
      </c>
      <c r="K267" s="1">
        <f>+E267/D267*J267</f>
        <v>0</v>
      </c>
      <c r="L267" s="1">
        <f t="shared" si="12"/>
        <v>3</v>
      </c>
      <c r="M267" s="1">
        <f t="shared" si="12"/>
        <v>20541.75</v>
      </c>
      <c r="N267" s="1" t="s">
        <v>367</v>
      </c>
      <c r="O267" s="1">
        <v>2022</v>
      </c>
    </row>
    <row r="268" spans="1:15" ht="15.6" x14ac:dyDescent="0.3">
      <c r="A268" s="1" t="s">
        <v>225</v>
      </c>
      <c r="B268" s="1" t="s">
        <v>226</v>
      </c>
      <c r="C268" s="1" t="s">
        <v>90</v>
      </c>
      <c r="D268" s="1">
        <v>2</v>
      </c>
      <c r="E268" s="1">
        <v>11221.8</v>
      </c>
      <c r="F268" s="1">
        <v>0</v>
      </c>
      <c r="G268" s="1">
        <v>0</v>
      </c>
      <c r="H268" s="1" t="s">
        <v>181</v>
      </c>
      <c r="I268" s="1" t="s">
        <v>181</v>
      </c>
      <c r="J268" s="1">
        <v>0</v>
      </c>
      <c r="K268" s="1">
        <f t="shared" ref="K268:K269" si="13">+E268/D268*J268</f>
        <v>0</v>
      </c>
      <c r="L268" s="1">
        <f t="shared" si="12"/>
        <v>2</v>
      </c>
      <c r="M268" s="1">
        <f t="shared" si="12"/>
        <v>11221.8</v>
      </c>
      <c r="N268" s="1" t="s">
        <v>367</v>
      </c>
      <c r="O268" s="1">
        <v>2022</v>
      </c>
    </row>
    <row r="269" spans="1:15" ht="15.6" x14ac:dyDescent="0.3">
      <c r="A269" s="1" t="s">
        <v>227</v>
      </c>
      <c r="B269" s="1" t="s">
        <v>228</v>
      </c>
      <c r="C269" s="1" t="s">
        <v>90</v>
      </c>
      <c r="D269" s="1">
        <v>2</v>
      </c>
      <c r="E269" s="1">
        <v>22479</v>
      </c>
      <c r="F269" s="1">
        <v>0</v>
      </c>
      <c r="G269" s="1">
        <v>0</v>
      </c>
      <c r="H269" s="1" t="s">
        <v>224</v>
      </c>
      <c r="I269" s="1" t="s">
        <v>181</v>
      </c>
      <c r="J269" s="1">
        <v>0</v>
      </c>
      <c r="K269" s="1">
        <f t="shared" si="13"/>
        <v>0</v>
      </c>
      <c r="L269" s="1">
        <f t="shared" si="12"/>
        <v>2</v>
      </c>
      <c r="M269" s="1">
        <f t="shared" si="12"/>
        <v>22479</v>
      </c>
      <c r="N269" s="1" t="s">
        <v>367</v>
      </c>
      <c r="O269" s="1">
        <v>2022</v>
      </c>
    </row>
    <row r="270" spans="1:15" ht="15.6" x14ac:dyDescent="0.3">
      <c r="A270" s="1" t="s">
        <v>229</v>
      </c>
      <c r="B270" s="1" t="s">
        <v>230</v>
      </c>
      <c r="C270" s="1" t="s">
        <v>90</v>
      </c>
      <c r="D270" s="1">
        <v>0</v>
      </c>
      <c r="E270" s="1">
        <v>0</v>
      </c>
      <c r="F270" s="1">
        <v>0</v>
      </c>
      <c r="G270" s="1">
        <v>0</v>
      </c>
      <c r="H270" s="1" t="s">
        <v>181</v>
      </c>
      <c r="I270" s="1" t="s">
        <v>181</v>
      </c>
      <c r="J270" s="1">
        <v>0</v>
      </c>
      <c r="K270" s="1">
        <v>0</v>
      </c>
      <c r="L270" s="1">
        <f t="shared" si="12"/>
        <v>0</v>
      </c>
      <c r="M270" s="1">
        <f t="shared" si="12"/>
        <v>0</v>
      </c>
      <c r="N270" s="1" t="s">
        <v>367</v>
      </c>
      <c r="O270" s="1">
        <v>2022</v>
      </c>
    </row>
    <row r="271" spans="1:15" ht="15.6" x14ac:dyDescent="0.3">
      <c r="A271" s="1" t="s">
        <v>231</v>
      </c>
      <c r="B271" s="1" t="s">
        <v>232</v>
      </c>
      <c r="C271" s="1" t="s">
        <v>90</v>
      </c>
      <c r="D271" s="1">
        <v>0</v>
      </c>
      <c r="E271" s="1"/>
      <c r="F271" s="1">
        <v>0</v>
      </c>
      <c r="G271" s="1">
        <v>0</v>
      </c>
      <c r="H271" s="1"/>
      <c r="I271" s="1"/>
      <c r="J271" s="1">
        <v>0</v>
      </c>
      <c r="K271" s="1">
        <v>0</v>
      </c>
      <c r="L271" s="1">
        <f t="shared" si="12"/>
        <v>0</v>
      </c>
      <c r="M271" s="1">
        <f t="shared" si="12"/>
        <v>0</v>
      </c>
      <c r="N271" s="1" t="s">
        <v>367</v>
      </c>
      <c r="O271" s="1">
        <v>2022</v>
      </c>
    </row>
    <row r="272" spans="1:15" ht="15.6" x14ac:dyDescent="0.3">
      <c r="A272" s="1" t="s">
        <v>233</v>
      </c>
      <c r="B272" s="1" t="s">
        <v>360</v>
      </c>
      <c r="C272" s="1" t="s">
        <v>90</v>
      </c>
      <c r="D272" s="1">
        <v>0</v>
      </c>
      <c r="E272" s="1">
        <v>0</v>
      </c>
      <c r="F272" s="1">
        <v>49</v>
      </c>
      <c r="G272" s="1">
        <v>97037</v>
      </c>
      <c r="H272" s="1">
        <v>44717</v>
      </c>
      <c r="I272" s="1">
        <v>44717</v>
      </c>
      <c r="J272" s="1">
        <v>49</v>
      </c>
      <c r="K272" s="1">
        <v>97037</v>
      </c>
      <c r="L272" s="1">
        <f t="shared" si="12"/>
        <v>0</v>
      </c>
      <c r="M272" s="1">
        <f t="shared" si="12"/>
        <v>0</v>
      </c>
      <c r="N272" s="1" t="s">
        <v>367</v>
      </c>
      <c r="O272" s="1">
        <v>2022</v>
      </c>
    </row>
    <row r="273" spans="1:15" ht="15.6" x14ac:dyDescent="0.3">
      <c r="A273" s="1" t="s">
        <v>235</v>
      </c>
      <c r="B273" s="1" t="s">
        <v>234</v>
      </c>
      <c r="C273" s="1" t="s">
        <v>90</v>
      </c>
      <c r="D273" s="1">
        <v>0</v>
      </c>
      <c r="E273" s="1">
        <v>0</v>
      </c>
      <c r="F273" s="1">
        <v>0</v>
      </c>
      <c r="G273" s="1">
        <v>0</v>
      </c>
      <c r="H273" s="1">
        <v>44321</v>
      </c>
      <c r="I273" s="1">
        <v>44321</v>
      </c>
      <c r="J273" s="1">
        <v>0</v>
      </c>
      <c r="K273" s="1">
        <v>0</v>
      </c>
      <c r="L273" s="1">
        <f t="shared" si="12"/>
        <v>0</v>
      </c>
      <c r="M273" s="1">
        <f t="shared" si="12"/>
        <v>0</v>
      </c>
      <c r="N273" s="1" t="s">
        <v>367</v>
      </c>
      <c r="O273" s="1">
        <v>2022</v>
      </c>
    </row>
    <row r="274" spans="1:15" ht="15.6" x14ac:dyDescent="0.3">
      <c r="A274" s="1" t="s">
        <v>237</v>
      </c>
      <c r="B274" s="1" t="s">
        <v>236</v>
      </c>
      <c r="C274" s="1" t="s">
        <v>90</v>
      </c>
      <c r="D274" s="1">
        <v>12</v>
      </c>
      <c r="E274" s="1">
        <v>6188.13</v>
      </c>
      <c r="F274" s="1">
        <v>5</v>
      </c>
      <c r="G274" s="1">
        <v>2265.4499999999998</v>
      </c>
      <c r="H274" s="1">
        <v>44746</v>
      </c>
      <c r="I274" s="1">
        <v>44746</v>
      </c>
      <c r="J274" s="1">
        <v>0</v>
      </c>
      <c r="K274" s="1">
        <v>0</v>
      </c>
      <c r="L274" s="1">
        <f t="shared" si="12"/>
        <v>17</v>
      </c>
      <c r="M274" s="1">
        <f t="shared" si="12"/>
        <v>8453.58</v>
      </c>
      <c r="N274" s="1" t="s">
        <v>367</v>
      </c>
      <c r="O274" s="1">
        <v>2022</v>
      </c>
    </row>
    <row r="275" spans="1:15" ht="15.6" x14ac:dyDescent="0.3">
      <c r="A275" s="1" t="s">
        <v>239</v>
      </c>
      <c r="B275" s="1" t="s">
        <v>238</v>
      </c>
      <c r="C275" s="1" t="s">
        <v>90</v>
      </c>
      <c r="D275" s="1">
        <v>0</v>
      </c>
      <c r="E275" s="1">
        <v>14278</v>
      </c>
      <c r="F275" s="1">
        <v>0</v>
      </c>
      <c r="G275" s="1">
        <v>0</v>
      </c>
      <c r="H275" s="1" t="s">
        <v>181</v>
      </c>
      <c r="I275" s="1" t="s">
        <v>181</v>
      </c>
      <c r="J275" s="1">
        <v>0</v>
      </c>
      <c r="K275" s="1">
        <v>0</v>
      </c>
      <c r="L275" s="1">
        <f t="shared" si="12"/>
        <v>0</v>
      </c>
      <c r="M275" s="1">
        <f t="shared" si="12"/>
        <v>14278</v>
      </c>
      <c r="N275" s="1" t="s">
        <v>367</v>
      </c>
      <c r="O275" s="1">
        <v>2022</v>
      </c>
    </row>
    <row r="276" spans="1:15" ht="15.6" x14ac:dyDescent="0.3">
      <c r="A276" s="1" t="s">
        <v>241</v>
      </c>
      <c r="B276" s="1" t="s">
        <v>240</v>
      </c>
      <c r="C276" s="1" t="s">
        <v>90</v>
      </c>
      <c r="D276" s="1">
        <v>7</v>
      </c>
      <c r="E276" s="1">
        <v>3014.9</v>
      </c>
      <c r="F276" s="1">
        <v>0</v>
      </c>
      <c r="G276" s="1">
        <v>0</v>
      </c>
      <c r="H276" s="1" t="s">
        <v>181</v>
      </c>
      <c r="I276" s="1" t="s">
        <v>181</v>
      </c>
      <c r="J276" s="1">
        <v>7</v>
      </c>
      <c r="K276" s="1">
        <f>+E276/D276*J276</f>
        <v>3014.9</v>
      </c>
      <c r="L276" s="1">
        <f t="shared" si="12"/>
        <v>0</v>
      </c>
      <c r="M276" s="1">
        <f t="shared" si="12"/>
        <v>0</v>
      </c>
      <c r="N276" s="1" t="s">
        <v>367</v>
      </c>
      <c r="O276" s="1">
        <v>2022</v>
      </c>
    </row>
    <row r="277" spans="1:15" ht="15.6" x14ac:dyDescent="0.3">
      <c r="A277" s="1" t="s">
        <v>243</v>
      </c>
      <c r="B277" s="1" t="s">
        <v>242</v>
      </c>
      <c r="C277" s="1" t="s">
        <v>90</v>
      </c>
      <c r="D277" s="1">
        <v>4</v>
      </c>
      <c r="E277" s="1">
        <v>566.4</v>
      </c>
      <c r="F277" s="1">
        <v>0</v>
      </c>
      <c r="G277" s="1">
        <v>0</v>
      </c>
      <c r="H277" s="1" t="s">
        <v>181</v>
      </c>
      <c r="I277" s="1" t="s">
        <v>181</v>
      </c>
      <c r="J277" s="1">
        <v>1</v>
      </c>
      <c r="K277" s="1">
        <f t="shared" ref="K277:K278" si="14">+E277/D277*J277</f>
        <v>141.6</v>
      </c>
      <c r="L277" s="1">
        <f t="shared" si="12"/>
        <v>3</v>
      </c>
      <c r="M277" s="1">
        <f t="shared" si="12"/>
        <v>424.79999999999995</v>
      </c>
      <c r="N277" s="1" t="s">
        <v>367</v>
      </c>
      <c r="O277" s="1">
        <v>2022</v>
      </c>
    </row>
    <row r="278" spans="1:15" ht="15.6" x14ac:dyDescent="0.3">
      <c r="A278" s="1" t="s">
        <v>245</v>
      </c>
      <c r="B278" s="1" t="s">
        <v>244</v>
      </c>
      <c r="C278" s="1" t="s">
        <v>90</v>
      </c>
      <c r="D278" s="1">
        <v>1</v>
      </c>
      <c r="E278" s="1">
        <v>696.2</v>
      </c>
      <c r="F278" s="1">
        <v>0</v>
      </c>
      <c r="G278" s="1">
        <v>0</v>
      </c>
      <c r="H278" s="1" t="s">
        <v>181</v>
      </c>
      <c r="I278" s="1" t="s">
        <v>181</v>
      </c>
      <c r="J278" s="1">
        <v>1</v>
      </c>
      <c r="K278" s="1">
        <f t="shared" si="14"/>
        <v>696.2</v>
      </c>
      <c r="L278" s="1">
        <f t="shared" si="12"/>
        <v>0</v>
      </c>
      <c r="M278" s="1">
        <f t="shared" si="12"/>
        <v>0</v>
      </c>
      <c r="N278" s="1" t="s">
        <v>367</v>
      </c>
      <c r="O278" s="1">
        <v>2022</v>
      </c>
    </row>
    <row r="279" spans="1:15" ht="15.6" x14ac:dyDescent="0.3">
      <c r="A279" s="1" t="s">
        <v>247</v>
      </c>
      <c r="B279" s="1" t="s">
        <v>361</v>
      </c>
      <c r="C279" s="1" t="s">
        <v>90</v>
      </c>
      <c r="D279" s="1">
        <v>0</v>
      </c>
      <c r="E279" s="1">
        <v>0</v>
      </c>
      <c r="F279" s="1">
        <v>2</v>
      </c>
      <c r="G279" s="1">
        <v>7237.34</v>
      </c>
      <c r="H279" s="1">
        <v>44746</v>
      </c>
      <c r="I279" s="1">
        <v>44746</v>
      </c>
      <c r="J279" s="1">
        <f>1+1</f>
        <v>2</v>
      </c>
      <c r="K279" s="1">
        <f>3618.67+3618.67</f>
        <v>7237.34</v>
      </c>
      <c r="L279" s="1">
        <f t="shared" si="12"/>
        <v>0</v>
      </c>
      <c r="M279" s="1">
        <f t="shared" si="12"/>
        <v>0</v>
      </c>
      <c r="N279" s="1" t="s">
        <v>367</v>
      </c>
      <c r="O279" s="1">
        <v>2022</v>
      </c>
    </row>
    <row r="280" spans="1:15" ht="15.6" x14ac:dyDescent="0.3">
      <c r="A280" s="1" t="s">
        <v>249</v>
      </c>
      <c r="B280" s="1" t="s">
        <v>362</v>
      </c>
      <c r="C280" s="1" t="s">
        <v>201</v>
      </c>
      <c r="D280" s="1">
        <v>0</v>
      </c>
      <c r="E280" s="1">
        <v>0</v>
      </c>
      <c r="F280" s="1">
        <v>0</v>
      </c>
      <c r="G280" s="1">
        <v>0</v>
      </c>
      <c r="H280" s="1"/>
      <c r="I280" s="1"/>
      <c r="J280" s="1">
        <v>0</v>
      </c>
      <c r="K280" s="1">
        <v>0</v>
      </c>
      <c r="L280" s="1">
        <f t="shared" si="12"/>
        <v>0</v>
      </c>
      <c r="M280" s="1">
        <f t="shared" si="12"/>
        <v>0</v>
      </c>
      <c r="N280" s="1" t="s">
        <v>367</v>
      </c>
      <c r="O280" s="1">
        <v>2022</v>
      </c>
    </row>
    <row r="281" spans="1:15" ht="15.6" x14ac:dyDescent="0.3">
      <c r="A281" s="1" t="s">
        <v>251</v>
      </c>
      <c r="B281" s="1" t="s">
        <v>248</v>
      </c>
      <c r="C281" s="1" t="s">
        <v>201</v>
      </c>
      <c r="D281" s="1">
        <v>0</v>
      </c>
      <c r="E281" s="1">
        <v>0</v>
      </c>
      <c r="F281" s="1">
        <v>0</v>
      </c>
      <c r="G281" s="1">
        <v>0</v>
      </c>
      <c r="H281" s="1" t="s">
        <v>181</v>
      </c>
      <c r="I281" s="1" t="s">
        <v>181</v>
      </c>
      <c r="J281" s="1">
        <v>0</v>
      </c>
      <c r="K281" s="1">
        <v>0</v>
      </c>
      <c r="L281" s="1">
        <f t="shared" si="12"/>
        <v>0</v>
      </c>
      <c r="M281" s="1">
        <f t="shared" si="12"/>
        <v>0</v>
      </c>
      <c r="N281" s="1" t="s">
        <v>367</v>
      </c>
      <c r="O281" s="1">
        <v>2022</v>
      </c>
    </row>
    <row r="282" spans="1:15" ht="15.6" x14ac:dyDescent="0.3">
      <c r="A282" s="1" t="s">
        <v>363</v>
      </c>
      <c r="B282" s="1" t="s">
        <v>250</v>
      </c>
      <c r="C282" s="1" t="s">
        <v>201</v>
      </c>
      <c r="D282" s="1">
        <v>0</v>
      </c>
      <c r="E282" s="1">
        <v>0</v>
      </c>
      <c r="F282" s="1">
        <v>0</v>
      </c>
      <c r="G282" s="1">
        <v>0</v>
      </c>
      <c r="H282" s="1" t="s">
        <v>181</v>
      </c>
      <c r="I282" s="1" t="s">
        <v>181</v>
      </c>
      <c r="J282" s="1">
        <v>0</v>
      </c>
      <c r="K282" s="1">
        <v>0</v>
      </c>
      <c r="L282" s="1">
        <f t="shared" si="12"/>
        <v>0</v>
      </c>
      <c r="M282" s="1">
        <f t="shared" si="12"/>
        <v>0</v>
      </c>
      <c r="N282" s="1" t="s">
        <v>367</v>
      </c>
      <c r="O282" s="1">
        <v>2022</v>
      </c>
    </row>
    <row r="283" spans="1:15" ht="15.6" x14ac:dyDescent="0.3">
      <c r="A283" s="1" t="s">
        <v>364</v>
      </c>
      <c r="B283" s="1" t="s">
        <v>252</v>
      </c>
      <c r="C283" s="1" t="s">
        <v>90</v>
      </c>
      <c r="D283" s="1">
        <v>2</v>
      </c>
      <c r="E283" s="1">
        <v>1538.7199999999998</v>
      </c>
      <c r="F283" s="1">
        <v>0</v>
      </c>
      <c r="G283" s="1">
        <v>0</v>
      </c>
      <c r="H283" s="1" t="s">
        <v>181</v>
      </c>
      <c r="I283" s="1" t="s">
        <v>181</v>
      </c>
      <c r="J283" s="1">
        <v>0</v>
      </c>
      <c r="K283" s="1">
        <v>0</v>
      </c>
      <c r="L283" s="1">
        <f t="shared" si="12"/>
        <v>2</v>
      </c>
      <c r="M283" s="1">
        <f t="shared" si="12"/>
        <v>1538.7199999999998</v>
      </c>
      <c r="N283" s="1" t="s">
        <v>367</v>
      </c>
      <c r="O283" s="1">
        <v>2022</v>
      </c>
    </row>
    <row r="284" spans="1:15" ht="15.6" x14ac:dyDescent="0.3">
      <c r="A284" s="1"/>
      <c r="B284" s="1" t="s">
        <v>365</v>
      </c>
      <c r="C284" s="1"/>
      <c r="D284" s="1"/>
      <c r="E284" s="1"/>
      <c r="F284" s="1">
        <v>4</v>
      </c>
      <c r="G284" s="1">
        <v>42400</v>
      </c>
      <c r="H284" s="1" t="s">
        <v>366</v>
      </c>
      <c r="I284" s="1" t="s">
        <v>366</v>
      </c>
      <c r="J284" s="1">
        <v>4</v>
      </c>
      <c r="K284" s="1">
        <v>42400</v>
      </c>
      <c r="L284" s="1"/>
      <c r="M284" s="1">
        <f>+E284+G284-K284</f>
        <v>0</v>
      </c>
      <c r="N284" s="1" t="s">
        <v>367</v>
      </c>
      <c r="O284" s="1">
        <v>2022</v>
      </c>
    </row>
    <row r="285" spans="1:15" ht="15.6" x14ac:dyDescent="0.3">
      <c r="A285" s="1" t="s">
        <v>13</v>
      </c>
      <c r="B285" s="1" t="s">
        <v>14</v>
      </c>
      <c r="C285" s="1" t="s">
        <v>255</v>
      </c>
      <c r="D285" s="1">
        <v>41</v>
      </c>
      <c r="E285" s="1">
        <v>7695</v>
      </c>
      <c r="F285" s="1">
        <v>0</v>
      </c>
      <c r="G285" s="1">
        <v>0</v>
      </c>
      <c r="H285" s="1" t="s">
        <v>256</v>
      </c>
      <c r="I285" s="1" t="s">
        <v>256</v>
      </c>
      <c r="J285" s="1">
        <f>3+15+5</f>
        <v>23</v>
      </c>
      <c r="K285" s="1">
        <f>+E285/D285*J285</f>
        <v>4316.707317073171</v>
      </c>
      <c r="L285" s="1">
        <f>+D285+F285-J285</f>
        <v>18</v>
      </c>
      <c r="M285" s="1">
        <f>+E285+G285-K285</f>
        <v>3378.292682926829</v>
      </c>
      <c r="N285" s="1" t="s">
        <v>382</v>
      </c>
      <c r="O285" s="1">
        <v>2022</v>
      </c>
    </row>
    <row r="286" spans="1:15" ht="15.6" x14ac:dyDescent="0.3">
      <c r="A286" s="1" t="s">
        <v>257</v>
      </c>
      <c r="B286" s="1" t="s">
        <v>15</v>
      </c>
      <c r="C286" s="1" t="s">
        <v>258</v>
      </c>
      <c r="D286" s="1">
        <v>35</v>
      </c>
      <c r="E286" s="1">
        <v>6299.893</v>
      </c>
      <c r="F286" s="1">
        <v>0</v>
      </c>
      <c r="G286" s="1">
        <v>0</v>
      </c>
      <c r="H286" s="1" t="s">
        <v>256</v>
      </c>
      <c r="I286" s="1" t="s">
        <v>256</v>
      </c>
      <c r="J286" s="1">
        <f>5+5+5</f>
        <v>15</v>
      </c>
      <c r="K286" s="1">
        <f t="shared" ref="K286:K292" si="15">+E286/D286*J286</f>
        <v>2699.9541428571429</v>
      </c>
      <c r="L286" s="1">
        <f t="shared" ref="L286:M296" si="16">+D286+F286-J286</f>
        <v>20</v>
      </c>
      <c r="M286" s="1">
        <f t="shared" si="16"/>
        <v>3599.9388571428572</v>
      </c>
      <c r="N286" s="1" t="s">
        <v>382</v>
      </c>
      <c r="O286" s="1">
        <v>2022</v>
      </c>
    </row>
    <row r="287" spans="1:15" ht="15.6" x14ac:dyDescent="0.3">
      <c r="A287" s="1" t="s">
        <v>259</v>
      </c>
      <c r="B287" s="1" t="s">
        <v>16</v>
      </c>
      <c r="C287" s="1" t="s">
        <v>258</v>
      </c>
      <c r="D287" s="1">
        <v>73</v>
      </c>
      <c r="E287" s="1">
        <v>20323.2</v>
      </c>
      <c r="F287" s="1">
        <v>0</v>
      </c>
      <c r="G287" s="1">
        <v>0</v>
      </c>
      <c r="H287" s="1" t="s">
        <v>256</v>
      </c>
      <c r="I287" s="1" t="s">
        <v>256</v>
      </c>
      <c r="J287" s="1">
        <f>8+11+8</f>
        <v>27</v>
      </c>
      <c r="K287" s="1">
        <f t="shared" si="15"/>
        <v>7516.8000000000011</v>
      </c>
      <c r="L287" s="1">
        <f t="shared" si="16"/>
        <v>46</v>
      </c>
      <c r="M287" s="1">
        <f t="shared" si="16"/>
        <v>12806.4</v>
      </c>
      <c r="N287" s="1" t="s">
        <v>382</v>
      </c>
      <c r="O287" s="1">
        <v>2022</v>
      </c>
    </row>
    <row r="288" spans="1:15" ht="15.6" x14ac:dyDescent="0.3">
      <c r="A288" s="1" t="s">
        <v>260</v>
      </c>
      <c r="B288" s="1" t="s">
        <v>17</v>
      </c>
      <c r="C288" s="1" t="s">
        <v>261</v>
      </c>
      <c r="D288" s="1">
        <v>5</v>
      </c>
      <c r="E288" s="1">
        <v>1667.9720000000002</v>
      </c>
      <c r="F288" s="1">
        <v>0</v>
      </c>
      <c r="G288" s="1">
        <v>0</v>
      </c>
      <c r="H288" s="1" t="s">
        <v>256</v>
      </c>
      <c r="I288" s="1" t="s">
        <v>256</v>
      </c>
      <c r="J288" s="1">
        <f>1+1</f>
        <v>2</v>
      </c>
      <c r="K288" s="1">
        <f t="shared" si="15"/>
        <v>667.18880000000013</v>
      </c>
      <c r="L288" s="1">
        <f t="shared" si="16"/>
        <v>3</v>
      </c>
      <c r="M288" s="1">
        <f t="shared" si="16"/>
        <v>1000.7832000000001</v>
      </c>
      <c r="N288" s="1" t="s">
        <v>382</v>
      </c>
      <c r="O288" s="1">
        <v>2022</v>
      </c>
    </row>
    <row r="289" spans="1:15" ht="15.6" x14ac:dyDescent="0.3">
      <c r="A289" s="1" t="s">
        <v>262</v>
      </c>
      <c r="B289" s="1" t="s">
        <v>18</v>
      </c>
      <c r="C289" s="1" t="s">
        <v>261</v>
      </c>
      <c r="D289" s="1">
        <v>11</v>
      </c>
      <c r="E289" s="1">
        <v>3893.9360000000001</v>
      </c>
      <c r="F289" s="1">
        <v>0</v>
      </c>
      <c r="G289" s="1">
        <v>0</v>
      </c>
      <c r="H289" s="1" t="s">
        <v>256</v>
      </c>
      <c r="I289" s="1" t="s">
        <v>256</v>
      </c>
      <c r="J289" s="1">
        <f>1+1</f>
        <v>2</v>
      </c>
      <c r="K289" s="1">
        <f t="shared" si="15"/>
        <v>707.98836363636372</v>
      </c>
      <c r="L289" s="1">
        <f t="shared" si="16"/>
        <v>9</v>
      </c>
      <c r="M289" s="1">
        <f t="shared" si="16"/>
        <v>3185.9476363636363</v>
      </c>
      <c r="N289" s="1" t="s">
        <v>382</v>
      </c>
      <c r="O289" s="1">
        <v>2022</v>
      </c>
    </row>
    <row r="290" spans="1:15" ht="15.6" x14ac:dyDescent="0.3">
      <c r="A290" s="1" t="s">
        <v>263</v>
      </c>
      <c r="B290" s="1" t="s">
        <v>19</v>
      </c>
      <c r="C290" s="1" t="s">
        <v>261</v>
      </c>
      <c r="D290" s="1">
        <v>10</v>
      </c>
      <c r="E290" s="1">
        <v>3599.9399999999996</v>
      </c>
      <c r="F290" s="1">
        <v>0</v>
      </c>
      <c r="G290" s="1">
        <v>0</v>
      </c>
      <c r="H290" s="1" t="s">
        <v>256</v>
      </c>
      <c r="I290" s="1" t="s">
        <v>256</v>
      </c>
      <c r="J290" s="1">
        <f>1+1</f>
        <v>2</v>
      </c>
      <c r="K290" s="1">
        <f t="shared" si="15"/>
        <v>719.98799999999994</v>
      </c>
      <c r="L290" s="1">
        <f t="shared" si="16"/>
        <v>8</v>
      </c>
      <c r="M290" s="1">
        <f t="shared" si="16"/>
        <v>2879.9519999999998</v>
      </c>
      <c r="N290" s="1" t="s">
        <v>382</v>
      </c>
      <c r="O290" s="1">
        <v>2022</v>
      </c>
    </row>
    <row r="291" spans="1:15" ht="15.6" x14ac:dyDescent="0.3">
      <c r="A291" s="1" t="s">
        <v>264</v>
      </c>
      <c r="B291" s="1" t="s">
        <v>20</v>
      </c>
      <c r="C291" s="1" t="s">
        <v>261</v>
      </c>
      <c r="D291" s="1">
        <v>0</v>
      </c>
      <c r="E291" s="1">
        <v>0</v>
      </c>
      <c r="F291" s="1">
        <v>0</v>
      </c>
      <c r="G291" s="1">
        <v>0</v>
      </c>
      <c r="H291" s="1" t="s">
        <v>256</v>
      </c>
      <c r="I291" s="1" t="s">
        <v>256</v>
      </c>
      <c r="J291" s="1">
        <v>0</v>
      </c>
      <c r="K291" s="1">
        <v>0</v>
      </c>
      <c r="L291" s="1">
        <f t="shared" si="16"/>
        <v>0</v>
      </c>
      <c r="M291" s="1">
        <f t="shared" si="16"/>
        <v>0</v>
      </c>
      <c r="N291" s="1" t="s">
        <v>382</v>
      </c>
      <c r="O291" s="1">
        <v>2022</v>
      </c>
    </row>
    <row r="292" spans="1:15" ht="15.6" x14ac:dyDescent="0.3">
      <c r="A292" s="1" t="s">
        <v>265</v>
      </c>
      <c r="B292" s="1" t="s">
        <v>21</v>
      </c>
      <c r="C292" s="1" t="s">
        <v>261</v>
      </c>
      <c r="D292" s="1">
        <v>4</v>
      </c>
      <c r="E292" s="1">
        <v>1079.98</v>
      </c>
      <c r="F292" s="1">
        <v>0</v>
      </c>
      <c r="G292" s="1">
        <v>0</v>
      </c>
      <c r="H292" s="1">
        <v>44740</v>
      </c>
      <c r="I292" s="1" t="s">
        <v>256</v>
      </c>
      <c r="J292" s="1">
        <f>1+1</f>
        <v>2</v>
      </c>
      <c r="K292" s="1">
        <f t="shared" si="15"/>
        <v>539.99</v>
      </c>
      <c r="L292" s="1">
        <f t="shared" si="16"/>
        <v>2</v>
      </c>
      <c r="M292" s="1">
        <f t="shared" si="16"/>
        <v>539.99</v>
      </c>
      <c r="N292" s="1" t="s">
        <v>382</v>
      </c>
      <c r="O292" s="1">
        <v>2022</v>
      </c>
    </row>
    <row r="293" spans="1:15" ht="15.6" x14ac:dyDescent="0.3">
      <c r="A293" s="1" t="s">
        <v>266</v>
      </c>
      <c r="B293" s="1" t="s">
        <v>267</v>
      </c>
      <c r="C293" s="1" t="s">
        <v>90</v>
      </c>
      <c r="D293" s="1">
        <v>0</v>
      </c>
      <c r="E293" s="1">
        <v>0</v>
      </c>
      <c r="F293" s="1">
        <v>0</v>
      </c>
      <c r="G293" s="1">
        <v>0</v>
      </c>
      <c r="H293" s="1" t="s">
        <v>256</v>
      </c>
      <c r="I293" s="1" t="s">
        <v>256</v>
      </c>
      <c r="J293" s="1">
        <v>0</v>
      </c>
      <c r="K293" s="1">
        <v>0</v>
      </c>
      <c r="L293" s="1">
        <f t="shared" si="16"/>
        <v>0</v>
      </c>
      <c r="M293" s="1">
        <f t="shared" si="16"/>
        <v>0</v>
      </c>
      <c r="N293" s="1" t="s">
        <v>382</v>
      </c>
      <c r="O293" s="1">
        <v>2022</v>
      </c>
    </row>
    <row r="294" spans="1:15" ht="15.6" x14ac:dyDescent="0.3">
      <c r="A294" s="1" t="s">
        <v>268</v>
      </c>
      <c r="B294" s="1" t="s">
        <v>269</v>
      </c>
      <c r="C294" s="1" t="s">
        <v>90</v>
      </c>
      <c r="D294" s="1">
        <v>0</v>
      </c>
      <c r="E294" s="1">
        <v>0</v>
      </c>
      <c r="F294" s="1">
        <v>0</v>
      </c>
      <c r="G294" s="1">
        <v>0</v>
      </c>
      <c r="H294" s="1" t="s">
        <v>256</v>
      </c>
      <c r="I294" s="1" t="s">
        <v>256</v>
      </c>
      <c r="J294" s="1">
        <v>0</v>
      </c>
      <c r="K294" s="1">
        <v>0</v>
      </c>
      <c r="L294" s="1">
        <f t="shared" si="16"/>
        <v>0</v>
      </c>
      <c r="M294" s="1">
        <f t="shared" si="16"/>
        <v>0</v>
      </c>
      <c r="N294" s="1" t="s">
        <v>382</v>
      </c>
      <c r="O294" s="1">
        <v>2022</v>
      </c>
    </row>
    <row r="295" spans="1:15" ht="15.6" x14ac:dyDescent="0.3">
      <c r="A295" s="1" t="s">
        <v>270</v>
      </c>
      <c r="B295" s="1" t="s">
        <v>20</v>
      </c>
      <c r="C295" s="1" t="s">
        <v>261</v>
      </c>
      <c r="D295" s="1">
        <v>0</v>
      </c>
      <c r="E295" s="1">
        <v>0</v>
      </c>
      <c r="F295" s="1">
        <v>0</v>
      </c>
      <c r="G295" s="1">
        <v>0</v>
      </c>
      <c r="H295" s="1">
        <v>44613</v>
      </c>
      <c r="I295" s="1">
        <v>44613</v>
      </c>
      <c r="J295" s="1">
        <v>0</v>
      </c>
      <c r="K295" s="1">
        <v>0</v>
      </c>
      <c r="L295" s="1">
        <f t="shared" si="16"/>
        <v>0</v>
      </c>
      <c r="M295" s="1">
        <f t="shared" si="16"/>
        <v>0</v>
      </c>
      <c r="N295" s="1" t="s">
        <v>382</v>
      </c>
      <c r="O295" s="1">
        <v>2022</v>
      </c>
    </row>
    <row r="296" spans="1:15" ht="15.6" x14ac:dyDescent="0.3">
      <c r="A296" s="1" t="s">
        <v>271</v>
      </c>
      <c r="B296" s="1" t="s">
        <v>21</v>
      </c>
      <c r="C296" s="1" t="s">
        <v>261</v>
      </c>
      <c r="D296" s="1">
        <v>0</v>
      </c>
      <c r="E296" s="1">
        <v>0</v>
      </c>
      <c r="F296" s="1">
        <v>0</v>
      </c>
      <c r="G296" s="1">
        <v>0</v>
      </c>
      <c r="H296" s="1">
        <v>44613</v>
      </c>
      <c r="I296" s="1">
        <v>44613</v>
      </c>
      <c r="J296" s="1">
        <v>0</v>
      </c>
      <c r="K296" s="1">
        <v>0</v>
      </c>
      <c r="L296" s="1">
        <f t="shared" si="16"/>
        <v>0</v>
      </c>
      <c r="M296" s="1">
        <f t="shared" si="16"/>
        <v>0</v>
      </c>
      <c r="N296" s="1" t="s">
        <v>382</v>
      </c>
      <c r="O296" s="1">
        <v>2022</v>
      </c>
    </row>
    <row r="297" spans="1:15" ht="15.6" x14ac:dyDescent="0.3">
      <c r="A297" s="1" t="s">
        <v>22</v>
      </c>
      <c r="B297" s="1" t="s">
        <v>272</v>
      </c>
      <c r="C297" s="1" t="s">
        <v>90</v>
      </c>
      <c r="D297" s="1">
        <v>0</v>
      </c>
      <c r="E297" s="1">
        <v>0</v>
      </c>
      <c r="F297" s="1">
        <v>0</v>
      </c>
      <c r="G297" s="1">
        <v>0</v>
      </c>
      <c r="H297" s="1"/>
      <c r="I297" s="1"/>
      <c r="J297" s="1">
        <v>0</v>
      </c>
      <c r="K297" s="1">
        <v>0</v>
      </c>
      <c r="L297" s="1">
        <v>0</v>
      </c>
      <c r="M297" s="1">
        <v>0</v>
      </c>
      <c r="N297" s="1" t="s">
        <v>382</v>
      </c>
      <c r="O297" s="1">
        <v>2022</v>
      </c>
    </row>
    <row r="298" spans="1:15" ht="15.6" x14ac:dyDescent="0.3">
      <c r="A298" s="1" t="s">
        <v>273</v>
      </c>
      <c r="B298" s="1" t="s">
        <v>274</v>
      </c>
      <c r="C298" s="1" t="s">
        <v>90</v>
      </c>
      <c r="D298" s="1">
        <v>0</v>
      </c>
      <c r="E298" s="1">
        <v>0</v>
      </c>
      <c r="F298" s="1">
        <v>0</v>
      </c>
      <c r="G298" s="1">
        <v>0</v>
      </c>
      <c r="H298" s="1"/>
      <c r="I298" s="1"/>
      <c r="J298" s="1">
        <v>0</v>
      </c>
      <c r="K298" s="1">
        <v>0</v>
      </c>
      <c r="L298" s="1">
        <v>0</v>
      </c>
      <c r="M298" s="1">
        <v>0</v>
      </c>
      <c r="N298" s="1" t="s">
        <v>382</v>
      </c>
      <c r="O298" s="1">
        <v>2022</v>
      </c>
    </row>
    <row r="299" spans="1:15" ht="15.6" x14ac:dyDescent="0.3">
      <c r="A299" s="1" t="s">
        <v>275</v>
      </c>
      <c r="B299" s="1" t="s">
        <v>276</v>
      </c>
      <c r="C299" s="1" t="s">
        <v>90</v>
      </c>
      <c r="D299" s="1">
        <v>0</v>
      </c>
      <c r="E299" s="1">
        <v>0</v>
      </c>
      <c r="F299" s="1">
        <v>0</v>
      </c>
      <c r="G299" s="1">
        <v>0</v>
      </c>
      <c r="H299" s="1"/>
      <c r="I299" s="1"/>
      <c r="J299" s="1">
        <v>0</v>
      </c>
      <c r="K299" s="1">
        <v>0</v>
      </c>
      <c r="L299" s="1">
        <v>0</v>
      </c>
      <c r="M299" s="1">
        <v>0</v>
      </c>
      <c r="N299" s="1" t="s">
        <v>382</v>
      </c>
      <c r="O299" s="1">
        <v>2022</v>
      </c>
    </row>
    <row r="300" spans="1:15" ht="15.6" x14ac:dyDescent="0.3">
      <c r="A300" s="1" t="s">
        <v>277</v>
      </c>
      <c r="B300" s="1" t="s">
        <v>278</v>
      </c>
      <c r="C300" s="1" t="s">
        <v>90</v>
      </c>
      <c r="D300" s="1">
        <v>0</v>
      </c>
      <c r="E300" s="1">
        <v>0</v>
      </c>
      <c r="F300" s="1">
        <v>0</v>
      </c>
      <c r="G300" s="1">
        <v>0</v>
      </c>
      <c r="H300" s="1"/>
      <c r="I300" s="1"/>
      <c r="J300" s="1">
        <v>0</v>
      </c>
      <c r="K300" s="1">
        <v>0</v>
      </c>
      <c r="L300" s="1">
        <v>0</v>
      </c>
      <c r="M300" s="1">
        <v>0</v>
      </c>
      <c r="N300" s="1" t="s">
        <v>382</v>
      </c>
      <c r="O300" s="1">
        <v>2022</v>
      </c>
    </row>
    <row r="301" spans="1:15" ht="15.6" x14ac:dyDescent="0.3">
      <c r="A301" s="1" t="s">
        <v>279</v>
      </c>
      <c r="B301" s="1" t="s">
        <v>280</v>
      </c>
      <c r="C301" s="1" t="s">
        <v>90</v>
      </c>
      <c r="D301" s="1">
        <v>0</v>
      </c>
      <c r="E301" s="1">
        <v>0</v>
      </c>
      <c r="F301" s="1">
        <v>0</v>
      </c>
      <c r="G301" s="1">
        <v>0</v>
      </c>
      <c r="H301" s="1"/>
      <c r="I301" s="1"/>
      <c r="J301" s="1">
        <v>0</v>
      </c>
      <c r="K301" s="1">
        <v>0</v>
      </c>
      <c r="L301" s="1">
        <v>0</v>
      </c>
      <c r="M301" s="1">
        <v>0</v>
      </c>
      <c r="N301" s="1" t="s">
        <v>382</v>
      </c>
      <c r="O301" s="1">
        <v>2022</v>
      </c>
    </row>
    <row r="302" spans="1:15" ht="15.6" x14ac:dyDescent="0.3">
      <c r="A302" s="1" t="s">
        <v>281</v>
      </c>
      <c r="B302" s="1" t="s">
        <v>282</v>
      </c>
      <c r="C302" s="1" t="s">
        <v>90</v>
      </c>
      <c r="D302" s="1">
        <v>0</v>
      </c>
      <c r="E302" s="1">
        <v>0</v>
      </c>
      <c r="F302" s="1">
        <v>0</v>
      </c>
      <c r="G302" s="1">
        <v>0</v>
      </c>
      <c r="H302" s="1"/>
      <c r="I302" s="1"/>
      <c r="J302" s="1">
        <v>0</v>
      </c>
      <c r="K302" s="1">
        <v>0</v>
      </c>
      <c r="L302" s="1">
        <v>0</v>
      </c>
      <c r="M302" s="1">
        <v>0</v>
      </c>
      <c r="N302" s="1" t="s">
        <v>382</v>
      </c>
      <c r="O302" s="1">
        <v>2022</v>
      </c>
    </row>
    <row r="303" spans="1:15" ht="15.6" x14ac:dyDescent="0.3">
      <c r="A303" s="1" t="s">
        <v>283</v>
      </c>
      <c r="B303" s="1" t="s">
        <v>284</v>
      </c>
      <c r="C303" s="1" t="s">
        <v>90</v>
      </c>
      <c r="D303" s="1">
        <v>0</v>
      </c>
      <c r="E303" s="1">
        <v>0</v>
      </c>
      <c r="F303" s="1">
        <v>0</v>
      </c>
      <c r="G303" s="1">
        <v>0</v>
      </c>
      <c r="H303" s="1"/>
      <c r="I303" s="1"/>
      <c r="J303" s="1">
        <v>0</v>
      </c>
      <c r="K303" s="1">
        <v>0</v>
      </c>
      <c r="L303" s="1">
        <v>0</v>
      </c>
      <c r="M303" s="1">
        <v>0</v>
      </c>
      <c r="N303" s="1" t="s">
        <v>382</v>
      </c>
      <c r="O303" s="1">
        <v>2022</v>
      </c>
    </row>
    <row r="304" spans="1:15" ht="15.6" x14ac:dyDescent="0.3">
      <c r="A304" s="1" t="s">
        <v>285</v>
      </c>
      <c r="B304" s="1" t="s">
        <v>286</v>
      </c>
      <c r="C304" s="1" t="s">
        <v>90</v>
      </c>
      <c r="D304" s="1">
        <v>0</v>
      </c>
      <c r="E304" s="1">
        <v>0</v>
      </c>
      <c r="F304" s="1">
        <v>0</v>
      </c>
      <c r="G304" s="1">
        <v>0</v>
      </c>
      <c r="H304" s="1"/>
      <c r="I304" s="1"/>
      <c r="J304" s="1">
        <v>0</v>
      </c>
      <c r="K304" s="1">
        <v>0</v>
      </c>
      <c r="L304" s="1">
        <v>0</v>
      </c>
      <c r="M304" s="1">
        <v>0</v>
      </c>
      <c r="N304" s="1" t="s">
        <v>382</v>
      </c>
      <c r="O304" s="1">
        <v>2022</v>
      </c>
    </row>
    <row r="305" spans="1:15" ht="15.6" x14ac:dyDescent="0.3">
      <c r="A305" s="1" t="s">
        <v>287</v>
      </c>
      <c r="B305" s="1" t="s">
        <v>288</v>
      </c>
      <c r="C305" s="1" t="s">
        <v>90</v>
      </c>
      <c r="D305" s="1">
        <v>0</v>
      </c>
      <c r="E305" s="1">
        <v>0</v>
      </c>
      <c r="F305" s="1">
        <v>0</v>
      </c>
      <c r="G305" s="1">
        <v>0</v>
      </c>
      <c r="H305" s="1"/>
      <c r="I305" s="1"/>
      <c r="J305" s="1">
        <v>0</v>
      </c>
      <c r="K305" s="1">
        <v>0</v>
      </c>
      <c r="L305" s="1">
        <v>0</v>
      </c>
      <c r="M305" s="1">
        <v>0</v>
      </c>
      <c r="N305" s="1" t="s">
        <v>382</v>
      </c>
      <c r="O305" s="1">
        <v>2022</v>
      </c>
    </row>
    <row r="306" spans="1:15" ht="15.6" x14ac:dyDescent="0.3">
      <c r="A306" s="1" t="s">
        <v>289</v>
      </c>
      <c r="B306" s="1" t="s">
        <v>290</v>
      </c>
      <c r="C306" s="1" t="s">
        <v>90</v>
      </c>
      <c r="D306" s="1">
        <v>0</v>
      </c>
      <c r="E306" s="1">
        <v>0</v>
      </c>
      <c r="F306" s="1">
        <v>0</v>
      </c>
      <c r="G306" s="1">
        <v>0</v>
      </c>
      <c r="H306" s="1"/>
      <c r="I306" s="1"/>
      <c r="J306" s="1">
        <v>0</v>
      </c>
      <c r="K306" s="1">
        <v>0</v>
      </c>
      <c r="L306" s="1">
        <v>0</v>
      </c>
      <c r="M306" s="1">
        <v>0</v>
      </c>
      <c r="N306" s="1" t="s">
        <v>382</v>
      </c>
      <c r="O306" s="1">
        <v>2022</v>
      </c>
    </row>
    <row r="307" spans="1:15" ht="15.6" x14ac:dyDescent="0.3">
      <c r="A307" s="1" t="s">
        <v>291</v>
      </c>
      <c r="B307" s="1" t="s">
        <v>292</v>
      </c>
      <c r="C307" s="1" t="s">
        <v>90</v>
      </c>
      <c r="D307" s="1">
        <v>0</v>
      </c>
      <c r="E307" s="1">
        <v>0</v>
      </c>
      <c r="F307" s="1">
        <v>0</v>
      </c>
      <c r="G307" s="1">
        <v>0</v>
      </c>
      <c r="H307" s="1"/>
      <c r="I307" s="1"/>
      <c r="J307" s="1">
        <v>0</v>
      </c>
      <c r="K307" s="1">
        <v>0</v>
      </c>
      <c r="L307" s="1">
        <v>0</v>
      </c>
      <c r="M307" s="1">
        <v>0</v>
      </c>
      <c r="N307" s="1" t="s">
        <v>382</v>
      </c>
      <c r="O307" s="1">
        <v>2022</v>
      </c>
    </row>
    <row r="308" spans="1:15" ht="15.6" x14ac:dyDescent="0.3">
      <c r="A308" s="1" t="s">
        <v>24</v>
      </c>
      <c r="B308" s="1" t="s">
        <v>293</v>
      </c>
      <c r="C308" s="1" t="s">
        <v>90</v>
      </c>
      <c r="D308" s="1">
        <v>0</v>
      </c>
      <c r="E308" s="1">
        <v>0</v>
      </c>
      <c r="F308" s="1">
        <v>0</v>
      </c>
      <c r="G308" s="1">
        <v>0</v>
      </c>
      <c r="H308" s="1"/>
      <c r="I308" s="1"/>
      <c r="J308" s="1">
        <v>0</v>
      </c>
      <c r="K308" s="1">
        <v>0</v>
      </c>
      <c r="L308" s="1">
        <v>0</v>
      </c>
      <c r="M308" s="1">
        <v>0</v>
      </c>
      <c r="N308" s="1" t="s">
        <v>382</v>
      </c>
      <c r="O308" s="1">
        <v>2022</v>
      </c>
    </row>
    <row r="309" spans="1:15" ht="15.6" x14ac:dyDescent="0.3">
      <c r="A309" s="1" t="s">
        <v>26</v>
      </c>
      <c r="B309" s="1" t="s">
        <v>294</v>
      </c>
      <c r="C309" s="1" t="s">
        <v>90</v>
      </c>
      <c r="D309" s="1">
        <v>0</v>
      </c>
      <c r="E309" s="1">
        <v>0</v>
      </c>
      <c r="F309" s="1">
        <v>0</v>
      </c>
      <c r="G309" s="1">
        <v>0</v>
      </c>
      <c r="H309" s="1"/>
      <c r="I309" s="1"/>
      <c r="J309" s="1">
        <v>0</v>
      </c>
      <c r="K309" s="1">
        <v>0</v>
      </c>
      <c r="L309" s="1">
        <v>0</v>
      </c>
      <c r="M309" s="1">
        <v>0</v>
      </c>
      <c r="N309" s="1" t="s">
        <v>382</v>
      </c>
      <c r="O309" s="1">
        <v>2022</v>
      </c>
    </row>
    <row r="310" spans="1:15" ht="15.6" x14ac:dyDescent="0.3">
      <c r="A310" s="1" t="s">
        <v>28</v>
      </c>
      <c r="B310" s="1" t="s">
        <v>29</v>
      </c>
      <c r="C310" s="1" t="s">
        <v>90</v>
      </c>
      <c r="D310" s="1">
        <v>0</v>
      </c>
      <c r="E310" s="1">
        <v>0</v>
      </c>
      <c r="F310" s="1">
        <v>0</v>
      </c>
      <c r="G310" s="1">
        <v>0</v>
      </c>
      <c r="H310" s="1"/>
      <c r="I310" s="1"/>
      <c r="J310" s="1">
        <v>0</v>
      </c>
      <c r="K310" s="1">
        <v>0</v>
      </c>
      <c r="L310" s="1">
        <v>0</v>
      </c>
      <c r="M310" s="1">
        <v>0</v>
      </c>
      <c r="N310" s="1" t="s">
        <v>382</v>
      </c>
      <c r="O310" s="1">
        <v>2022</v>
      </c>
    </row>
    <row r="311" spans="1:15" ht="15.6" x14ac:dyDescent="0.3">
      <c r="A311" s="1" t="s">
        <v>30</v>
      </c>
      <c r="B311" s="1" t="s">
        <v>31</v>
      </c>
      <c r="C311" s="1" t="s">
        <v>90</v>
      </c>
      <c r="D311" s="1">
        <v>0</v>
      </c>
      <c r="E311" s="1">
        <v>0</v>
      </c>
      <c r="F311" s="1">
        <v>0</v>
      </c>
      <c r="G311" s="1">
        <v>0</v>
      </c>
      <c r="H311" s="1"/>
      <c r="I311" s="1"/>
      <c r="J311" s="1">
        <v>0</v>
      </c>
      <c r="K311" s="1">
        <v>0</v>
      </c>
      <c r="L311" s="1">
        <v>0</v>
      </c>
      <c r="M311" s="1">
        <v>0</v>
      </c>
      <c r="N311" s="1" t="s">
        <v>382</v>
      </c>
      <c r="O311" s="1">
        <v>2022</v>
      </c>
    </row>
    <row r="312" spans="1:15" ht="15.6" x14ac:dyDescent="0.3">
      <c r="A312" s="1" t="s">
        <v>32</v>
      </c>
      <c r="B312" s="1" t="s">
        <v>33</v>
      </c>
      <c r="C312" s="1" t="s">
        <v>90</v>
      </c>
      <c r="D312" s="1">
        <v>0</v>
      </c>
      <c r="E312" s="1">
        <v>0</v>
      </c>
      <c r="F312" s="1">
        <v>0</v>
      </c>
      <c r="G312" s="1">
        <v>0</v>
      </c>
      <c r="H312" s="1"/>
      <c r="I312" s="1"/>
      <c r="J312" s="1">
        <v>0</v>
      </c>
      <c r="K312" s="1">
        <v>0</v>
      </c>
      <c r="L312" s="1">
        <v>0</v>
      </c>
      <c r="M312" s="1">
        <v>0</v>
      </c>
      <c r="N312" s="1" t="s">
        <v>382</v>
      </c>
      <c r="O312" s="1">
        <v>2022</v>
      </c>
    </row>
    <row r="313" spans="1:15" ht="15.6" x14ac:dyDescent="0.3">
      <c r="A313" s="1" t="s">
        <v>34</v>
      </c>
      <c r="B313" s="1" t="s">
        <v>35</v>
      </c>
      <c r="C313" s="1" t="s">
        <v>90</v>
      </c>
      <c r="D313" s="1">
        <v>0</v>
      </c>
      <c r="E313" s="1">
        <v>0</v>
      </c>
      <c r="F313" s="1">
        <v>0</v>
      </c>
      <c r="G313" s="1">
        <v>0</v>
      </c>
      <c r="H313" s="1"/>
      <c r="I313" s="1"/>
      <c r="J313" s="1">
        <v>0</v>
      </c>
      <c r="K313" s="1">
        <v>0</v>
      </c>
      <c r="L313" s="1">
        <v>0</v>
      </c>
      <c r="M313" s="1">
        <v>0</v>
      </c>
      <c r="N313" s="1" t="s">
        <v>382</v>
      </c>
      <c r="O313" s="1">
        <v>2022</v>
      </c>
    </row>
    <row r="314" spans="1:15" ht="15.6" x14ac:dyDescent="0.3">
      <c r="A314" s="1" t="s">
        <v>36</v>
      </c>
      <c r="B314" s="1" t="s">
        <v>295</v>
      </c>
      <c r="C314" s="1" t="s">
        <v>90</v>
      </c>
      <c r="D314" s="1">
        <v>0</v>
      </c>
      <c r="E314" s="1">
        <v>0</v>
      </c>
      <c r="F314" s="1">
        <v>0</v>
      </c>
      <c r="G314" s="1">
        <v>0</v>
      </c>
      <c r="H314" s="1"/>
      <c r="I314" s="1"/>
      <c r="J314" s="1">
        <v>0</v>
      </c>
      <c r="K314" s="1">
        <v>0</v>
      </c>
      <c r="L314" s="1">
        <v>0</v>
      </c>
      <c r="M314" s="1">
        <v>0</v>
      </c>
      <c r="N314" s="1" t="s">
        <v>382</v>
      </c>
      <c r="O314" s="1">
        <v>2022</v>
      </c>
    </row>
    <row r="315" spans="1:15" ht="15.6" x14ac:dyDescent="0.3">
      <c r="A315" s="1" t="s">
        <v>38</v>
      </c>
      <c r="B315" s="1" t="s">
        <v>296</v>
      </c>
      <c r="C315" s="1" t="s">
        <v>90</v>
      </c>
      <c r="D315" s="1">
        <v>0</v>
      </c>
      <c r="E315" s="1">
        <v>0</v>
      </c>
      <c r="F315" s="1">
        <v>0</v>
      </c>
      <c r="G315" s="1">
        <v>0</v>
      </c>
      <c r="H315" s="1"/>
      <c r="I315" s="1"/>
      <c r="J315" s="1">
        <v>0</v>
      </c>
      <c r="K315" s="1">
        <v>0</v>
      </c>
      <c r="L315" s="1">
        <v>0</v>
      </c>
      <c r="M315" s="1">
        <v>0</v>
      </c>
      <c r="N315" s="1" t="s">
        <v>382</v>
      </c>
      <c r="O315" s="1">
        <v>2022</v>
      </c>
    </row>
    <row r="316" spans="1:15" ht="15.6" x14ac:dyDescent="0.3">
      <c r="A316" s="1" t="s">
        <v>40</v>
      </c>
      <c r="B316" s="1" t="s">
        <v>41</v>
      </c>
      <c r="C316" s="1" t="s">
        <v>90</v>
      </c>
      <c r="D316" s="1">
        <v>0</v>
      </c>
      <c r="E316" s="1">
        <v>0</v>
      </c>
      <c r="F316" s="1">
        <v>0</v>
      </c>
      <c r="G316" s="1">
        <v>0</v>
      </c>
      <c r="H316" s="1"/>
      <c r="I316" s="1"/>
      <c r="J316" s="1">
        <v>0</v>
      </c>
      <c r="K316" s="1">
        <v>0</v>
      </c>
      <c r="L316" s="1">
        <v>0</v>
      </c>
      <c r="M316" s="1">
        <v>0</v>
      </c>
      <c r="N316" s="1" t="s">
        <v>382</v>
      </c>
      <c r="O316" s="1">
        <v>2022</v>
      </c>
    </row>
    <row r="317" spans="1:15" ht="15.6" x14ac:dyDescent="0.3">
      <c r="A317" s="1" t="s">
        <v>42</v>
      </c>
      <c r="B317" s="1" t="s">
        <v>45</v>
      </c>
      <c r="C317" s="1" t="s">
        <v>90</v>
      </c>
      <c r="D317" s="1">
        <v>0</v>
      </c>
      <c r="E317" s="1">
        <v>0</v>
      </c>
      <c r="F317" s="1">
        <v>0</v>
      </c>
      <c r="G317" s="1">
        <v>0</v>
      </c>
      <c r="H317" s="1"/>
      <c r="I317" s="1"/>
      <c r="J317" s="1">
        <v>0</v>
      </c>
      <c r="K317" s="1">
        <v>0</v>
      </c>
      <c r="L317" s="1">
        <v>0</v>
      </c>
      <c r="M317" s="1">
        <v>0</v>
      </c>
      <c r="N317" s="1" t="s">
        <v>382</v>
      </c>
      <c r="O317" s="1">
        <v>2022</v>
      </c>
    </row>
    <row r="318" spans="1:15" ht="15.6" x14ac:dyDescent="0.3">
      <c r="A318" s="1" t="s">
        <v>44</v>
      </c>
      <c r="B318" s="1" t="s">
        <v>297</v>
      </c>
      <c r="C318" s="1" t="s">
        <v>90</v>
      </c>
      <c r="D318" s="1">
        <v>0</v>
      </c>
      <c r="E318" s="1">
        <v>0</v>
      </c>
      <c r="F318" s="1">
        <v>0</v>
      </c>
      <c r="G318" s="1">
        <v>0</v>
      </c>
      <c r="H318" s="1"/>
      <c r="I318" s="1"/>
      <c r="J318" s="1">
        <v>0</v>
      </c>
      <c r="K318" s="1">
        <v>0</v>
      </c>
      <c r="L318" s="1">
        <v>0</v>
      </c>
      <c r="M318" s="1">
        <v>0</v>
      </c>
      <c r="N318" s="1" t="s">
        <v>382</v>
      </c>
      <c r="O318" s="1">
        <v>2022</v>
      </c>
    </row>
    <row r="319" spans="1:15" ht="15.6" x14ac:dyDescent="0.3">
      <c r="A319" s="1" t="s">
        <v>46</v>
      </c>
      <c r="B319" s="1" t="s">
        <v>298</v>
      </c>
      <c r="C319" s="1" t="s">
        <v>90</v>
      </c>
      <c r="D319" s="1">
        <v>0</v>
      </c>
      <c r="E319" s="1">
        <v>0</v>
      </c>
      <c r="F319" s="1">
        <v>0</v>
      </c>
      <c r="G319" s="1">
        <v>0</v>
      </c>
      <c r="H319" s="1"/>
      <c r="I319" s="1"/>
      <c r="J319" s="1">
        <v>0</v>
      </c>
      <c r="K319" s="1">
        <v>0</v>
      </c>
      <c r="L319" s="1">
        <v>0</v>
      </c>
      <c r="M319" s="1">
        <v>0</v>
      </c>
      <c r="N319" s="1" t="s">
        <v>382</v>
      </c>
      <c r="O319" s="1">
        <v>2022</v>
      </c>
    </row>
    <row r="320" spans="1:15" ht="15.6" x14ac:dyDescent="0.3">
      <c r="A320" s="1" t="s">
        <v>48</v>
      </c>
      <c r="B320" s="1" t="s">
        <v>51</v>
      </c>
      <c r="C320" s="1" t="s">
        <v>90</v>
      </c>
      <c r="D320" s="1">
        <v>0</v>
      </c>
      <c r="E320" s="1">
        <v>0</v>
      </c>
      <c r="F320" s="1">
        <v>0</v>
      </c>
      <c r="G320" s="1">
        <v>0</v>
      </c>
      <c r="H320" s="1"/>
      <c r="I320" s="1"/>
      <c r="J320" s="1">
        <v>0</v>
      </c>
      <c r="K320" s="1">
        <v>0</v>
      </c>
      <c r="L320" s="1">
        <v>0</v>
      </c>
      <c r="M320" s="1">
        <v>0</v>
      </c>
      <c r="N320" s="1" t="s">
        <v>382</v>
      </c>
      <c r="O320" s="1">
        <v>2022</v>
      </c>
    </row>
    <row r="321" spans="1:15" ht="15.6" x14ac:dyDescent="0.3">
      <c r="A321" s="1" t="s">
        <v>50</v>
      </c>
      <c r="B321" s="1" t="s">
        <v>299</v>
      </c>
      <c r="C321" s="1" t="s">
        <v>261</v>
      </c>
      <c r="D321" s="1">
        <v>0</v>
      </c>
      <c r="E321" s="1">
        <v>0</v>
      </c>
      <c r="F321" s="1">
        <v>0</v>
      </c>
      <c r="G321" s="1">
        <v>0</v>
      </c>
      <c r="H321" s="1"/>
      <c r="I321" s="1"/>
      <c r="J321" s="1">
        <v>0</v>
      </c>
      <c r="K321" s="1">
        <v>0</v>
      </c>
      <c r="L321" s="1">
        <v>0</v>
      </c>
      <c r="M321" s="1">
        <v>0</v>
      </c>
      <c r="N321" s="1" t="s">
        <v>382</v>
      </c>
      <c r="O321" s="1">
        <v>2022</v>
      </c>
    </row>
    <row r="322" spans="1:15" ht="15.6" x14ac:dyDescent="0.3">
      <c r="A322" s="1" t="s">
        <v>52</v>
      </c>
      <c r="B322" s="1" t="s">
        <v>300</v>
      </c>
      <c r="C322" s="1" t="s">
        <v>90</v>
      </c>
      <c r="D322" s="1">
        <v>0</v>
      </c>
      <c r="E322" s="1">
        <v>0</v>
      </c>
      <c r="F322" s="1">
        <v>0</v>
      </c>
      <c r="G322" s="1">
        <v>0</v>
      </c>
      <c r="H322" s="1"/>
      <c r="I322" s="1"/>
      <c r="J322" s="1">
        <v>0</v>
      </c>
      <c r="K322" s="1">
        <v>0</v>
      </c>
      <c r="L322" s="1">
        <v>0</v>
      </c>
      <c r="M322" s="1">
        <v>0</v>
      </c>
      <c r="N322" s="1" t="s">
        <v>382</v>
      </c>
      <c r="O322" s="1">
        <v>2022</v>
      </c>
    </row>
    <row r="323" spans="1:15" ht="15.6" x14ac:dyDescent="0.3">
      <c r="A323" s="1" t="s">
        <v>301</v>
      </c>
      <c r="B323" s="1" t="s">
        <v>302</v>
      </c>
      <c r="C323" s="1" t="s">
        <v>90</v>
      </c>
      <c r="D323" s="1">
        <v>0</v>
      </c>
      <c r="E323" s="1">
        <v>0</v>
      </c>
      <c r="F323" s="1">
        <v>0</v>
      </c>
      <c r="G323" s="1">
        <v>0</v>
      </c>
      <c r="H323" s="1"/>
      <c r="I323" s="1"/>
      <c r="J323" s="1">
        <v>0</v>
      </c>
      <c r="K323" s="1">
        <v>0</v>
      </c>
      <c r="L323" s="1">
        <v>0</v>
      </c>
      <c r="M323" s="1">
        <v>0</v>
      </c>
      <c r="N323" s="1" t="s">
        <v>382</v>
      </c>
      <c r="O323" s="1">
        <v>2022</v>
      </c>
    </row>
    <row r="324" spans="1:15" ht="15.6" x14ac:dyDescent="0.3">
      <c r="A324" s="1" t="s">
        <v>54</v>
      </c>
      <c r="B324" s="1" t="s">
        <v>303</v>
      </c>
      <c r="C324" s="1" t="s">
        <v>90</v>
      </c>
      <c r="D324" s="1">
        <v>0</v>
      </c>
      <c r="E324" s="1">
        <v>0</v>
      </c>
      <c r="F324" s="1">
        <v>0</v>
      </c>
      <c r="G324" s="1">
        <v>0</v>
      </c>
      <c r="H324" s="1"/>
      <c r="I324" s="1"/>
      <c r="J324" s="1">
        <v>0</v>
      </c>
      <c r="K324" s="1">
        <v>0</v>
      </c>
      <c r="L324" s="1">
        <v>0</v>
      </c>
      <c r="M324" s="1">
        <v>0</v>
      </c>
      <c r="N324" s="1" t="s">
        <v>382</v>
      </c>
      <c r="O324" s="1">
        <v>2022</v>
      </c>
    </row>
    <row r="325" spans="1:15" ht="15.6" x14ac:dyDescent="0.3">
      <c r="A325" s="1" t="s">
        <v>56</v>
      </c>
      <c r="B325" s="1" t="s">
        <v>60</v>
      </c>
      <c r="C325" s="1" t="s">
        <v>90</v>
      </c>
      <c r="D325" s="1">
        <v>0</v>
      </c>
      <c r="E325" s="1">
        <v>0</v>
      </c>
      <c r="F325" s="1">
        <v>0</v>
      </c>
      <c r="G325" s="1">
        <v>0</v>
      </c>
      <c r="H325" s="1"/>
      <c r="I325" s="1"/>
      <c r="J325" s="1">
        <v>0</v>
      </c>
      <c r="K325" s="1">
        <v>0</v>
      </c>
      <c r="L325" s="1">
        <v>0</v>
      </c>
      <c r="M325" s="1">
        <v>0</v>
      </c>
      <c r="N325" s="1" t="s">
        <v>382</v>
      </c>
      <c r="O325" s="1">
        <v>2022</v>
      </c>
    </row>
    <row r="326" spans="1:15" ht="15.6" x14ac:dyDescent="0.3">
      <c r="A326" s="1" t="s">
        <v>59</v>
      </c>
      <c r="B326" s="1" t="s">
        <v>62</v>
      </c>
      <c r="C326" s="1" t="s">
        <v>90</v>
      </c>
      <c r="D326" s="1">
        <v>0</v>
      </c>
      <c r="E326" s="1">
        <v>0</v>
      </c>
      <c r="F326" s="1">
        <v>0</v>
      </c>
      <c r="G326" s="1">
        <v>0</v>
      </c>
      <c r="H326" s="1"/>
      <c r="I326" s="1"/>
      <c r="J326" s="1">
        <v>0</v>
      </c>
      <c r="K326" s="1">
        <v>0</v>
      </c>
      <c r="L326" s="1">
        <v>0</v>
      </c>
      <c r="M326" s="1">
        <v>0</v>
      </c>
      <c r="N326" s="1" t="s">
        <v>382</v>
      </c>
      <c r="O326" s="1">
        <v>2022</v>
      </c>
    </row>
    <row r="327" spans="1:15" ht="15.6" x14ac:dyDescent="0.3">
      <c r="A327" s="1" t="s">
        <v>61</v>
      </c>
      <c r="B327" s="1" t="s">
        <v>64</v>
      </c>
      <c r="C327" s="1" t="s">
        <v>90</v>
      </c>
      <c r="D327" s="1">
        <v>0</v>
      </c>
      <c r="E327" s="1">
        <v>0</v>
      </c>
      <c r="F327" s="1">
        <v>0</v>
      </c>
      <c r="G327" s="1">
        <v>0</v>
      </c>
      <c r="H327" s="1"/>
      <c r="I327" s="1"/>
      <c r="J327" s="1">
        <v>0</v>
      </c>
      <c r="K327" s="1">
        <v>0</v>
      </c>
      <c r="L327" s="1">
        <v>0</v>
      </c>
      <c r="M327" s="1">
        <v>0</v>
      </c>
      <c r="N327" s="1" t="s">
        <v>382</v>
      </c>
      <c r="O327" s="1">
        <v>2022</v>
      </c>
    </row>
    <row r="328" spans="1:15" ht="15.6" x14ac:dyDescent="0.3">
      <c r="A328" s="1" t="s">
        <v>63</v>
      </c>
      <c r="B328" s="1" t="s">
        <v>304</v>
      </c>
      <c r="C328" s="1" t="s">
        <v>90</v>
      </c>
      <c r="D328" s="1">
        <v>0</v>
      </c>
      <c r="E328" s="1">
        <v>0</v>
      </c>
      <c r="F328" s="1">
        <v>0</v>
      </c>
      <c r="G328" s="1">
        <v>0</v>
      </c>
      <c r="H328" s="1"/>
      <c r="I328" s="1"/>
      <c r="J328" s="1">
        <v>0</v>
      </c>
      <c r="K328" s="1">
        <v>0</v>
      </c>
      <c r="L328" s="1">
        <v>0</v>
      </c>
      <c r="M328" s="1">
        <v>0</v>
      </c>
      <c r="N328" s="1" t="s">
        <v>382</v>
      </c>
      <c r="O328" s="1">
        <v>2022</v>
      </c>
    </row>
    <row r="329" spans="1:15" ht="15.6" x14ac:dyDescent="0.3">
      <c r="A329" s="1" t="s">
        <v>65</v>
      </c>
      <c r="B329" s="1" t="s">
        <v>305</v>
      </c>
      <c r="C329" s="1" t="s">
        <v>90</v>
      </c>
      <c r="D329" s="1">
        <v>0</v>
      </c>
      <c r="E329" s="1">
        <v>0</v>
      </c>
      <c r="F329" s="1">
        <v>0</v>
      </c>
      <c r="G329" s="1">
        <v>0</v>
      </c>
      <c r="H329" s="1"/>
      <c r="I329" s="1"/>
      <c r="J329" s="1">
        <v>0</v>
      </c>
      <c r="K329" s="1">
        <v>0</v>
      </c>
      <c r="L329" s="1">
        <v>0</v>
      </c>
      <c r="M329" s="1">
        <v>0</v>
      </c>
      <c r="N329" s="1" t="s">
        <v>382</v>
      </c>
      <c r="O329" s="1">
        <v>2022</v>
      </c>
    </row>
    <row r="330" spans="1:15" ht="15.6" x14ac:dyDescent="0.3">
      <c r="A330" s="1" t="s">
        <v>67</v>
      </c>
      <c r="B330" s="1" t="s">
        <v>306</v>
      </c>
      <c r="C330" s="1" t="s">
        <v>90</v>
      </c>
      <c r="D330" s="1">
        <v>0</v>
      </c>
      <c r="E330" s="1">
        <v>0</v>
      </c>
      <c r="F330" s="1">
        <v>0</v>
      </c>
      <c r="G330" s="1">
        <v>0</v>
      </c>
      <c r="H330" s="1"/>
      <c r="I330" s="1"/>
      <c r="J330" s="1">
        <v>0</v>
      </c>
      <c r="K330" s="1">
        <v>0</v>
      </c>
      <c r="L330" s="1">
        <v>0</v>
      </c>
      <c r="M330" s="1">
        <v>0</v>
      </c>
      <c r="N330" s="1" t="s">
        <v>382</v>
      </c>
      <c r="O330" s="1">
        <v>2022</v>
      </c>
    </row>
    <row r="331" spans="1:15" ht="15.6" x14ac:dyDescent="0.3">
      <c r="A331" s="1" t="s">
        <v>69</v>
      </c>
      <c r="B331" s="1" t="s">
        <v>307</v>
      </c>
      <c r="C331" s="1" t="s">
        <v>90</v>
      </c>
      <c r="D331" s="1">
        <v>0</v>
      </c>
      <c r="E331" s="1">
        <v>0</v>
      </c>
      <c r="F331" s="1">
        <v>0</v>
      </c>
      <c r="G331" s="1">
        <v>0</v>
      </c>
      <c r="H331" s="1"/>
      <c r="I331" s="1"/>
      <c r="J331" s="1">
        <v>0</v>
      </c>
      <c r="K331" s="1">
        <v>0</v>
      </c>
      <c r="L331" s="1">
        <v>0</v>
      </c>
      <c r="M331" s="1">
        <v>0</v>
      </c>
      <c r="N331" s="1" t="s">
        <v>382</v>
      </c>
      <c r="O331" s="1">
        <v>2022</v>
      </c>
    </row>
    <row r="332" spans="1:15" ht="15.6" x14ac:dyDescent="0.3">
      <c r="A332" s="1" t="s">
        <v>71</v>
      </c>
      <c r="B332" s="1" t="s">
        <v>72</v>
      </c>
      <c r="C332" s="1" t="s">
        <v>90</v>
      </c>
      <c r="D332" s="1">
        <v>0</v>
      </c>
      <c r="E332" s="1">
        <v>0</v>
      </c>
      <c r="F332" s="1">
        <v>0</v>
      </c>
      <c r="G332" s="1">
        <v>0</v>
      </c>
      <c r="H332" s="1"/>
      <c r="I332" s="1"/>
      <c r="J332" s="1">
        <v>0</v>
      </c>
      <c r="K332" s="1">
        <v>0</v>
      </c>
      <c r="L332" s="1">
        <v>0</v>
      </c>
      <c r="M332" s="1">
        <v>0</v>
      </c>
      <c r="N332" s="1" t="s">
        <v>382</v>
      </c>
      <c r="O332" s="1">
        <v>2022</v>
      </c>
    </row>
    <row r="333" spans="1:15" ht="15.6" x14ac:dyDescent="0.3">
      <c r="A333" s="1" t="s">
        <v>73</v>
      </c>
      <c r="B333" s="1" t="s">
        <v>76</v>
      </c>
      <c r="C333" s="1" t="s">
        <v>90</v>
      </c>
      <c r="D333" s="1">
        <v>0</v>
      </c>
      <c r="E333" s="1">
        <v>0</v>
      </c>
      <c r="F333" s="1">
        <v>0</v>
      </c>
      <c r="G333" s="1">
        <v>0</v>
      </c>
      <c r="H333" s="1"/>
      <c r="I333" s="1"/>
      <c r="J333" s="1">
        <v>0</v>
      </c>
      <c r="K333" s="1">
        <v>0</v>
      </c>
      <c r="L333" s="1">
        <v>0</v>
      </c>
      <c r="M333" s="1">
        <v>0</v>
      </c>
      <c r="N333" s="1" t="s">
        <v>382</v>
      </c>
      <c r="O333" s="1">
        <v>2022</v>
      </c>
    </row>
    <row r="334" spans="1:15" ht="15.6" x14ac:dyDescent="0.3">
      <c r="A334" s="1" t="s">
        <v>75</v>
      </c>
      <c r="B334" s="1" t="s">
        <v>78</v>
      </c>
      <c r="C334" s="1" t="s">
        <v>90</v>
      </c>
      <c r="D334" s="1">
        <v>0</v>
      </c>
      <c r="E334" s="1">
        <v>0</v>
      </c>
      <c r="F334" s="1">
        <v>0</v>
      </c>
      <c r="G334" s="1">
        <v>0</v>
      </c>
      <c r="H334" s="1"/>
      <c r="I334" s="1"/>
      <c r="J334" s="1">
        <v>0</v>
      </c>
      <c r="K334" s="1">
        <v>0</v>
      </c>
      <c r="L334" s="1">
        <v>0</v>
      </c>
      <c r="M334" s="1">
        <v>0</v>
      </c>
      <c r="N334" s="1" t="s">
        <v>382</v>
      </c>
      <c r="O334" s="1">
        <v>2022</v>
      </c>
    </row>
    <row r="335" spans="1:15" ht="15.6" x14ac:dyDescent="0.3">
      <c r="A335" s="1" t="s">
        <v>77</v>
      </c>
      <c r="B335" s="1" t="s">
        <v>308</v>
      </c>
      <c r="C335" s="1" t="s">
        <v>90</v>
      </c>
      <c r="D335" s="1">
        <v>0</v>
      </c>
      <c r="E335" s="1">
        <v>0</v>
      </c>
      <c r="F335" s="1">
        <v>0</v>
      </c>
      <c r="G335" s="1">
        <v>0</v>
      </c>
      <c r="H335" s="1"/>
      <c r="I335" s="1"/>
      <c r="J335" s="1">
        <v>0</v>
      </c>
      <c r="K335" s="1">
        <v>0</v>
      </c>
      <c r="L335" s="1">
        <v>0</v>
      </c>
      <c r="M335" s="1">
        <v>0</v>
      </c>
      <c r="N335" s="1" t="s">
        <v>382</v>
      </c>
      <c r="O335" s="1">
        <v>2022</v>
      </c>
    </row>
    <row r="336" spans="1:15" ht="15.6" x14ac:dyDescent="0.3">
      <c r="A336" s="1" t="s">
        <v>79</v>
      </c>
      <c r="B336" s="1" t="s">
        <v>309</v>
      </c>
      <c r="C336" s="1" t="s">
        <v>90</v>
      </c>
      <c r="D336" s="1">
        <v>0</v>
      </c>
      <c r="E336" s="1">
        <v>0</v>
      </c>
      <c r="F336" s="1">
        <v>0</v>
      </c>
      <c r="G336" s="1">
        <v>0</v>
      </c>
      <c r="H336" s="1"/>
      <c r="I336" s="1"/>
      <c r="J336" s="1">
        <v>0</v>
      </c>
      <c r="K336" s="1">
        <v>0</v>
      </c>
      <c r="L336" s="1">
        <v>0</v>
      </c>
      <c r="M336" s="1">
        <v>0</v>
      </c>
      <c r="N336" s="1" t="s">
        <v>382</v>
      </c>
      <c r="O336" s="1">
        <v>2022</v>
      </c>
    </row>
    <row r="337" spans="1:15" ht="15.6" x14ac:dyDescent="0.3">
      <c r="A337" s="1" t="s">
        <v>81</v>
      </c>
      <c r="B337" s="1" t="s">
        <v>310</v>
      </c>
      <c r="C337" s="1" t="s">
        <v>90</v>
      </c>
      <c r="D337" s="1">
        <v>0</v>
      </c>
      <c r="E337" s="1">
        <v>0</v>
      </c>
      <c r="F337" s="1">
        <v>0</v>
      </c>
      <c r="G337" s="1">
        <v>0</v>
      </c>
      <c r="H337" s="1"/>
      <c r="I337" s="1"/>
      <c r="J337" s="1">
        <v>0</v>
      </c>
      <c r="K337" s="1">
        <v>0</v>
      </c>
      <c r="L337" s="1">
        <v>0</v>
      </c>
      <c r="M337" s="1">
        <v>0</v>
      </c>
      <c r="N337" s="1" t="s">
        <v>382</v>
      </c>
      <c r="O337" s="1">
        <v>2022</v>
      </c>
    </row>
    <row r="338" spans="1:15" ht="15.6" x14ac:dyDescent="0.3">
      <c r="A338" s="1" t="s">
        <v>311</v>
      </c>
      <c r="B338" s="1" t="s">
        <v>312</v>
      </c>
      <c r="C338" s="1" t="s">
        <v>90</v>
      </c>
      <c r="D338" s="1">
        <v>0</v>
      </c>
      <c r="E338" s="1">
        <v>0</v>
      </c>
      <c r="F338" s="1">
        <v>0</v>
      </c>
      <c r="G338" s="1">
        <v>0</v>
      </c>
      <c r="H338" s="1"/>
      <c r="I338" s="1"/>
      <c r="J338" s="1">
        <v>0</v>
      </c>
      <c r="K338" s="1">
        <v>0</v>
      </c>
      <c r="L338" s="1">
        <v>0</v>
      </c>
      <c r="M338" s="1">
        <v>0</v>
      </c>
      <c r="N338" s="1" t="s">
        <v>382</v>
      </c>
      <c r="O338" s="1">
        <v>2022</v>
      </c>
    </row>
    <row r="339" spans="1:15" ht="15.6" x14ac:dyDescent="0.3">
      <c r="A339" s="1" t="s">
        <v>313</v>
      </c>
      <c r="B339" s="1" t="s">
        <v>314</v>
      </c>
      <c r="C339" s="1" t="s">
        <v>90</v>
      </c>
      <c r="D339" s="1">
        <v>0</v>
      </c>
      <c r="E339" s="1">
        <v>0</v>
      </c>
      <c r="F339" s="1">
        <v>0</v>
      </c>
      <c r="G339" s="1">
        <v>0</v>
      </c>
      <c r="H339" s="1"/>
      <c r="I339" s="1"/>
      <c r="J339" s="1">
        <v>0</v>
      </c>
      <c r="K339" s="1">
        <v>0</v>
      </c>
      <c r="L339" s="1">
        <v>0</v>
      </c>
      <c r="M339" s="1">
        <v>0</v>
      </c>
      <c r="N339" s="1" t="s">
        <v>382</v>
      </c>
      <c r="O339" s="1">
        <v>2022</v>
      </c>
    </row>
    <row r="340" spans="1:15" ht="15.6" x14ac:dyDescent="0.3">
      <c r="A340" s="1" t="s">
        <v>315</v>
      </c>
      <c r="B340" s="1" t="s">
        <v>316</v>
      </c>
      <c r="C340" s="1" t="s">
        <v>317</v>
      </c>
      <c r="D340" s="1">
        <v>0</v>
      </c>
      <c r="E340" s="1">
        <v>0</v>
      </c>
      <c r="F340" s="1">
        <v>0</v>
      </c>
      <c r="G340" s="1">
        <v>0</v>
      </c>
      <c r="H340" s="1"/>
      <c r="I340" s="1"/>
      <c r="J340" s="1">
        <v>0</v>
      </c>
      <c r="K340" s="1">
        <v>0</v>
      </c>
      <c r="L340" s="1">
        <v>0</v>
      </c>
      <c r="M340" s="1">
        <v>0</v>
      </c>
      <c r="N340" s="1" t="s">
        <v>382</v>
      </c>
      <c r="O340" s="1">
        <v>2022</v>
      </c>
    </row>
    <row r="341" spans="1:15" ht="15.6" x14ac:dyDescent="0.3">
      <c r="A341" s="1" t="s">
        <v>318</v>
      </c>
      <c r="B341" s="1" t="s">
        <v>319</v>
      </c>
      <c r="C341" s="1" t="s">
        <v>90</v>
      </c>
      <c r="D341" s="1">
        <v>0</v>
      </c>
      <c r="E341" s="1">
        <v>0</v>
      </c>
      <c r="F341" s="1">
        <v>0</v>
      </c>
      <c r="G341" s="1">
        <v>0</v>
      </c>
      <c r="H341" s="1"/>
      <c r="I341" s="1"/>
      <c r="J341" s="1">
        <v>0</v>
      </c>
      <c r="K341" s="1">
        <v>0</v>
      </c>
      <c r="L341" s="1">
        <v>0</v>
      </c>
      <c r="M341" s="1">
        <v>0</v>
      </c>
      <c r="N341" s="1" t="s">
        <v>382</v>
      </c>
      <c r="O341" s="1">
        <v>2022</v>
      </c>
    </row>
    <row r="342" spans="1:15" ht="15.6" x14ac:dyDescent="0.3">
      <c r="A342" s="1" t="s">
        <v>320</v>
      </c>
      <c r="B342" s="1" t="s">
        <v>321</v>
      </c>
      <c r="C342" s="1" t="s">
        <v>90</v>
      </c>
      <c r="D342" s="1">
        <v>0</v>
      </c>
      <c r="E342" s="1">
        <v>0</v>
      </c>
      <c r="F342" s="1">
        <v>0</v>
      </c>
      <c r="G342" s="1">
        <v>0</v>
      </c>
      <c r="H342" s="1"/>
      <c r="I342" s="1"/>
      <c r="J342" s="1">
        <v>0</v>
      </c>
      <c r="K342" s="1">
        <v>0</v>
      </c>
      <c r="L342" s="1">
        <v>0</v>
      </c>
      <c r="M342" s="1">
        <v>0</v>
      </c>
      <c r="N342" s="1" t="s">
        <v>382</v>
      </c>
      <c r="O342" s="1">
        <v>2022</v>
      </c>
    </row>
    <row r="343" spans="1:15" ht="15.6" x14ac:dyDescent="0.3">
      <c r="A343" s="1" t="s">
        <v>322</v>
      </c>
      <c r="B343" s="1" t="s">
        <v>43</v>
      </c>
      <c r="C343" s="1" t="s">
        <v>90</v>
      </c>
      <c r="D343" s="1">
        <v>0</v>
      </c>
      <c r="E343" s="1">
        <v>0</v>
      </c>
      <c r="F343" s="1">
        <v>0</v>
      </c>
      <c r="G343" s="1">
        <v>0</v>
      </c>
      <c r="H343" s="1"/>
      <c r="I343" s="1"/>
      <c r="J343" s="1">
        <v>0</v>
      </c>
      <c r="K343" s="1">
        <v>0</v>
      </c>
      <c r="L343" s="1">
        <v>0</v>
      </c>
      <c r="M343" s="1">
        <v>0</v>
      </c>
      <c r="N343" s="1" t="s">
        <v>382</v>
      </c>
      <c r="O343" s="1">
        <v>2022</v>
      </c>
    </row>
    <row r="344" spans="1:15" ht="15.6" x14ac:dyDescent="0.3">
      <c r="A344" s="1" t="s">
        <v>323</v>
      </c>
      <c r="B344" s="1" t="s">
        <v>324</v>
      </c>
      <c r="C344" s="1" t="s">
        <v>90</v>
      </c>
      <c r="D344" s="1">
        <v>0</v>
      </c>
      <c r="E344" s="1">
        <v>0</v>
      </c>
      <c r="F344" s="1">
        <v>0</v>
      </c>
      <c r="G344" s="1">
        <v>0</v>
      </c>
      <c r="H344" s="1"/>
      <c r="I344" s="1"/>
      <c r="J344" s="1">
        <v>0</v>
      </c>
      <c r="K344" s="1">
        <v>0</v>
      </c>
      <c r="L344" s="1">
        <v>0</v>
      </c>
      <c r="M344" s="1">
        <v>0</v>
      </c>
      <c r="N344" s="1" t="s">
        <v>382</v>
      </c>
      <c r="O344" s="1">
        <v>2022</v>
      </c>
    </row>
    <row r="345" spans="1:15" ht="15.6" x14ac:dyDescent="0.3">
      <c r="A345" s="1" t="s">
        <v>325</v>
      </c>
      <c r="B345" s="1" t="s">
        <v>49</v>
      </c>
      <c r="C345" s="1" t="s">
        <v>90</v>
      </c>
      <c r="D345" s="1">
        <v>0</v>
      </c>
      <c r="E345" s="1">
        <v>0</v>
      </c>
      <c r="F345" s="1">
        <v>0</v>
      </c>
      <c r="G345" s="1">
        <v>0</v>
      </c>
      <c r="H345" s="1"/>
      <c r="I345" s="1"/>
      <c r="J345" s="1">
        <v>0</v>
      </c>
      <c r="K345" s="1">
        <v>0</v>
      </c>
      <c r="L345" s="1">
        <v>0</v>
      </c>
      <c r="M345" s="1">
        <v>0</v>
      </c>
      <c r="N345" s="1" t="s">
        <v>382</v>
      </c>
      <c r="O345" s="1">
        <v>2022</v>
      </c>
    </row>
    <row r="346" spans="1:15" ht="15.6" x14ac:dyDescent="0.3">
      <c r="A346" s="1" t="s">
        <v>326</v>
      </c>
      <c r="B346" s="1" t="s">
        <v>327</v>
      </c>
      <c r="C346" s="1" t="s">
        <v>90</v>
      </c>
      <c r="D346" s="1">
        <v>0</v>
      </c>
      <c r="E346" s="1">
        <v>0</v>
      </c>
      <c r="F346" s="1">
        <v>0</v>
      </c>
      <c r="G346" s="1">
        <v>0</v>
      </c>
      <c r="H346" s="1"/>
      <c r="I346" s="1"/>
      <c r="J346" s="1">
        <v>0</v>
      </c>
      <c r="K346" s="1">
        <v>0</v>
      </c>
      <c r="L346" s="1">
        <v>0</v>
      </c>
      <c r="M346" s="1">
        <v>0</v>
      </c>
      <c r="N346" s="1" t="s">
        <v>382</v>
      </c>
      <c r="O346" s="1">
        <v>2022</v>
      </c>
    </row>
    <row r="347" spans="1:15" ht="15.6" x14ac:dyDescent="0.3">
      <c r="A347" s="1" t="s">
        <v>328</v>
      </c>
      <c r="B347" s="1" t="s">
        <v>299</v>
      </c>
      <c r="C347" s="1" t="s">
        <v>261</v>
      </c>
      <c r="D347" s="1">
        <v>0</v>
      </c>
      <c r="E347" s="1">
        <v>0</v>
      </c>
      <c r="F347" s="1">
        <v>0</v>
      </c>
      <c r="G347" s="1">
        <v>0</v>
      </c>
      <c r="H347" s="1"/>
      <c r="I347" s="1"/>
      <c r="J347" s="1">
        <v>0</v>
      </c>
      <c r="K347" s="1">
        <v>0</v>
      </c>
      <c r="L347" s="1">
        <v>0</v>
      </c>
      <c r="M347" s="1">
        <v>0</v>
      </c>
      <c r="N347" s="1" t="s">
        <v>382</v>
      </c>
      <c r="O347" s="1">
        <v>2022</v>
      </c>
    </row>
    <row r="348" spans="1:15" ht="15.6" x14ac:dyDescent="0.3">
      <c r="A348" s="1" t="s">
        <v>329</v>
      </c>
      <c r="B348" s="1" t="s">
        <v>330</v>
      </c>
      <c r="C348" s="1" t="s">
        <v>90</v>
      </c>
      <c r="D348" s="1">
        <v>0</v>
      </c>
      <c r="E348" s="1">
        <v>0</v>
      </c>
      <c r="F348" s="1">
        <v>0</v>
      </c>
      <c r="G348" s="1">
        <v>0</v>
      </c>
      <c r="H348" s="1"/>
      <c r="I348" s="1"/>
      <c r="J348" s="1">
        <v>0</v>
      </c>
      <c r="K348" s="1">
        <v>0</v>
      </c>
      <c r="L348" s="1">
        <v>0</v>
      </c>
      <c r="M348" s="1">
        <v>0</v>
      </c>
      <c r="N348" s="1" t="s">
        <v>382</v>
      </c>
      <c r="O348" s="1">
        <v>2022</v>
      </c>
    </row>
    <row r="349" spans="1:15" ht="15.6" x14ac:dyDescent="0.3">
      <c r="A349" s="1" t="s">
        <v>331</v>
      </c>
      <c r="B349" s="1" t="s">
        <v>72</v>
      </c>
      <c r="C349" s="1" t="s">
        <v>90</v>
      </c>
      <c r="D349" s="1">
        <v>0</v>
      </c>
      <c r="E349" s="1">
        <v>0</v>
      </c>
      <c r="F349" s="1">
        <v>0</v>
      </c>
      <c r="G349" s="1">
        <v>0</v>
      </c>
      <c r="H349" s="1"/>
      <c r="I349" s="1"/>
      <c r="J349" s="1">
        <v>0</v>
      </c>
      <c r="K349" s="1">
        <v>0</v>
      </c>
      <c r="L349" s="1">
        <v>0</v>
      </c>
      <c r="M349" s="1">
        <v>0</v>
      </c>
      <c r="N349" s="1" t="s">
        <v>382</v>
      </c>
      <c r="O349" s="1">
        <v>2022</v>
      </c>
    </row>
    <row r="350" spans="1:15" ht="15.6" x14ac:dyDescent="0.3">
      <c r="A350" s="1" t="s">
        <v>332</v>
      </c>
      <c r="B350" s="1" t="s">
        <v>333</v>
      </c>
      <c r="C350" s="1" t="s">
        <v>90</v>
      </c>
      <c r="D350" s="1">
        <v>0</v>
      </c>
      <c r="E350" s="1">
        <v>0</v>
      </c>
      <c r="F350" s="1">
        <v>0</v>
      </c>
      <c r="G350" s="1">
        <v>0</v>
      </c>
      <c r="H350" s="1"/>
      <c r="I350" s="1"/>
      <c r="J350" s="1">
        <v>0</v>
      </c>
      <c r="K350" s="1">
        <v>0</v>
      </c>
      <c r="L350" s="1">
        <v>0</v>
      </c>
      <c r="M350" s="1">
        <v>0</v>
      </c>
      <c r="N350" s="1" t="s">
        <v>382</v>
      </c>
      <c r="O350" s="1">
        <v>2022</v>
      </c>
    </row>
    <row r="351" spans="1:15" ht="15.6" x14ac:dyDescent="0.3">
      <c r="A351" s="1" t="s">
        <v>334</v>
      </c>
      <c r="B351" s="1" t="s">
        <v>64</v>
      </c>
      <c r="C351" s="1" t="s">
        <v>90</v>
      </c>
      <c r="D351" s="1">
        <v>0</v>
      </c>
      <c r="E351" s="1">
        <v>0</v>
      </c>
      <c r="F351" s="1">
        <v>0</v>
      </c>
      <c r="G351" s="1">
        <v>0</v>
      </c>
      <c r="H351" s="1"/>
      <c r="I351" s="1"/>
      <c r="J351" s="1">
        <v>0</v>
      </c>
      <c r="K351" s="1">
        <v>0</v>
      </c>
      <c r="L351" s="1">
        <v>0</v>
      </c>
      <c r="M351" s="1">
        <v>0</v>
      </c>
      <c r="N351" s="1" t="s">
        <v>382</v>
      </c>
      <c r="O351" s="1">
        <v>2022</v>
      </c>
    </row>
    <row r="352" spans="1:15" ht="15.6" x14ac:dyDescent="0.3">
      <c r="A352" s="1" t="s">
        <v>335</v>
      </c>
      <c r="B352" s="1" t="s">
        <v>336</v>
      </c>
      <c r="C352" s="1" t="s">
        <v>90</v>
      </c>
      <c r="D352" s="1">
        <v>0</v>
      </c>
      <c r="E352" s="1">
        <v>0</v>
      </c>
      <c r="F352" s="1">
        <v>0</v>
      </c>
      <c r="G352" s="1">
        <v>0</v>
      </c>
      <c r="H352" s="1"/>
      <c r="I352" s="1"/>
      <c r="J352" s="1">
        <v>0</v>
      </c>
      <c r="K352" s="1">
        <v>0</v>
      </c>
      <c r="L352" s="1">
        <v>0</v>
      </c>
      <c r="M352" s="1">
        <v>0</v>
      </c>
      <c r="N352" s="1" t="s">
        <v>382</v>
      </c>
      <c r="O352" s="1">
        <v>2022</v>
      </c>
    </row>
    <row r="353" spans="1:15" ht="15.6" x14ac:dyDescent="0.3">
      <c r="A353" s="1" t="s">
        <v>337</v>
      </c>
      <c r="B353" s="1" t="s">
        <v>338</v>
      </c>
      <c r="C353" s="1" t="s">
        <v>90</v>
      </c>
      <c r="D353" s="1">
        <v>0</v>
      </c>
      <c r="E353" s="1">
        <v>0</v>
      </c>
      <c r="F353" s="1">
        <v>0</v>
      </c>
      <c r="G353" s="1">
        <v>0</v>
      </c>
      <c r="H353" s="1"/>
      <c r="I353" s="1"/>
      <c r="J353" s="1">
        <v>0</v>
      </c>
      <c r="K353" s="1">
        <v>0</v>
      </c>
      <c r="L353" s="1">
        <v>0</v>
      </c>
      <c r="M353" s="1">
        <v>0</v>
      </c>
      <c r="N353" s="1" t="s">
        <v>382</v>
      </c>
      <c r="O353" s="1">
        <v>2022</v>
      </c>
    </row>
    <row r="354" spans="1:15" ht="15.6" x14ac:dyDescent="0.3">
      <c r="A354" s="1" t="s">
        <v>339</v>
      </c>
      <c r="B354" s="1" t="s">
        <v>340</v>
      </c>
      <c r="C354" s="1" t="s">
        <v>90</v>
      </c>
      <c r="D354" s="1">
        <v>0</v>
      </c>
      <c r="E354" s="1">
        <v>0</v>
      </c>
      <c r="F354" s="1">
        <v>0</v>
      </c>
      <c r="G354" s="1">
        <v>0</v>
      </c>
      <c r="H354" s="1"/>
      <c r="I354" s="1"/>
      <c r="J354" s="1">
        <v>0</v>
      </c>
      <c r="K354" s="1">
        <v>0</v>
      </c>
      <c r="L354" s="1">
        <v>0</v>
      </c>
      <c r="M354" s="1">
        <v>0</v>
      </c>
      <c r="N354" s="1" t="s">
        <v>382</v>
      </c>
      <c r="O354" s="1">
        <v>2022</v>
      </c>
    </row>
    <row r="355" spans="1:15" ht="15.6" x14ac:dyDescent="0.3">
      <c r="A355" s="1" t="s">
        <v>341</v>
      </c>
      <c r="B355" s="1" t="s">
        <v>383</v>
      </c>
      <c r="C355" s="1" t="s">
        <v>90</v>
      </c>
      <c r="D355" s="1">
        <v>0</v>
      </c>
      <c r="E355" s="1">
        <v>0</v>
      </c>
      <c r="F355" s="1">
        <v>0</v>
      </c>
      <c r="G355" s="1">
        <v>0</v>
      </c>
      <c r="H355" s="1"/>
      <c r="I355" s="1"/>
      <c r="J355" s="1">
        <v>0</v>
      </c>
      <c r="K355" s="1">
        <v>0</v>
      </c>
      <c r="L355" s="1">
        <v>0</v>
      </c>
      <c r="M355" s="1">
        <v>0</v>
      </c>
      <c r="N355" s="1" t="s">
        <v>382</v>
      </c>
      <c r="O355" s="1">
        <v>2022</v>
      </c>
    </row>
    <row r="356" spans="1:15" ht="15.6" x14ac:dyDescent="0.3">
      <c r="A356" s="1" t="s">
        <v>342</v>
      </c>
      <c r="B356" s="1" t="s">
        <v>343</v>
      </c>
      <c r="C356" s="1" t="s">
        <v>90</v>
      </c>
      <c r="D356" s="1">
        <v>0</v>
      </c>
      <c r="E356" s="1">
        <v>0</v>
      </c>
      <c r="F356" s="1">
        <v>0</v>
      </c>
      <c r="G356" s="1">
        <v>0</v>
      </c>
      <c r="H356" s="1"/>
      <c r="I356" s="1"/>
      <c r="J356" s="1">
        <v>0</v>
      </c>
      <c r="K356" s="1">
        <v>0</v>
      </c>
      <c r="L356" s="1">
        <v>0</v>
      </c>
      <c r="M356" s="1">
        <v>0</v>
      </c>
      <c r="N356" s="1" t="s">
        <v>382</v>
      </c>
      <c r="O356" s="1">
        <v>2022</v>
      </c>
    </row>
    <row r="357" spans="1:15" ht="15.6" x14ac:dyDescent="0.3">
      <c r="A357" s="1" t="s">
        <v>344</v>
      </c>
      <c r="B357" s="1" t="s">
        <v>345</v>
      </c>
      <c r="C357" s="1" t="s">
        <v>261</v>
      </c>
      <c r="D357" s="1">
        <v>0</v>
      </c>
      <c r="E357" s="1">
        <v>0</v>
      </c>
      <c r="F357" s="1">
        <v>0</v>
      </c>
      <c r="G357" s="1">
        <v>0</v>
      </c>
      <c r="H357" s="1"/>
      <c r="I357" s="1"/>
      <c r="J357" s="1">
        <v>0</v>
      </c>
      <c r="K357" s="1">
        <v>0</v>
      </c>
      <c r="L357" s="1">
        <v>0</v>
      </c>
      <c r="M357" s="1">
        <v>0</v>
      </c>
      <c r="N357" s="1" t="s">
        <v>382</v>
      </c>
      <c r="O357" s="1">
        <v>2022</v>
      </c>
    </row>
    <row r="358" spans="1:15" ht="15.6" x14ac:dyDescent="0.3">
      <c r="A358" s="1" t="s">
        <v>346</v>
      </c>
      <c r="B358" s="1" t="s">
        <v>347</v>
      </c>
      <c r="C358" s="1" t="s">
        <v>90</v>
      </c>
      <c r="D358" s="1">
        <v>0</v>
      </c>
      <c r="E358" s="1">
        <v>0</v>
      </c>
      <c r="F358" s="1">
        <v>0</v>
      </c>
      <c r="G358" s="1">
        <v>0</v>
      </c>
      <c r="H358" s="1"/>
      <c r="I358" s="1"/>
      <c r="J358" s="1">
        <v>0</v>
      </c>
      <c r="K358" s="1">
        <v>0</v>
      </c>
      <c r="L358" s="1">
        <v>0</v>
      </c>
      <c r="M358" s="1">
        <v>0</v>
      </c>
      <c r="N358" s="1" t="s">
        <v>382</v>
      </c>
      <c r="O358" s="1">
        <v>2022</v>
      </c>
    </row>
    <row r="359" spans="1:15" ht="15.6" x14ac:dyDescent="0.3">
      <c r="A359" s="1" t="s">
        <v>348</v>
      </c>
      <c r="B359" s="1" t="s">
        <v>349</v>
      </c>
      <c r="C359" s="1" t="s">
        <v>90</v>
      </c>
      <c r="D359" s="1">
        <v>0</v>
      </c>
      <c r="E359" s="1">
        <v>0</v>
      </c>
      <c r="F359" s="1">
        <v>0</v>
      </c>
      <c r="G359" s="1">
        <v>0</v>
      </c>
      <c r="H359" s="1"/>
      <c r="I359" s="1"/>
      <c r="J359" s="1">
        <v>0</v>
      </c>
      <c r="K359" s="1">
        <v>0</v>
      </c>
      <c r="L359" s="1">
        <v>0</v>
      </c>
      <c r="M359" s="1">
        <v>0</v>
      </c>
      <c r="N359" s="1" t="s">
        <v>382</v>
      </c>
      <c r="O359" s="1">
        <v>2022</v>
      </c>
    </row>
    <row r="360" spans="1:15" ht="15.6" x14ac:dyDescent="0.3">
      <c r="A360" s="1" t="s">
        <v>350</v>
      </c>
      <c r="B360" s="1" t="s">
        <v>351</v>
      </c>
      <c r="C360" s="1" t="s">
        <v>90</v>
      </c>
      <c r="D360" s="1">
        <v>0</v>
      </c>
      <c r="E360" s="1">
        <v>0</v>
      </c>
      <c r="F360" s="1">
        <v>0</v>
      </c>
      <c r="G360" s="1">
        <v>0</v>
      </c>
      <c r="H360" s="1"/>
      <c r="I360" s="1"/>
      <c r="J360" s="1">
        <v>0</v>
      </c>
      <c r="K360" s="1">
        <v>0</v>
      </c>
      <c r="L360" s="1">
        <v>0</v>
      </c>
      <c r="M360" s="1">
        <v>0</v>
      </c>
      <c r="N360" s="1" t="s">
        <v>382</v>
      </c>
      <c r="O360" s="1">
        <v>2022</v>
      </c>
    </row>
    <row r="361" spans="1:15" ht="15.6" x14ac:dyDescent="0.3">
      <c r="A361" s="1" t="s">
        <v>352</v>
      </c>
      <c r="B361" s="1" t="s">
        <v>353</v>
      </c>
      <c r="C361" s="1" t="s">
        <v>90</v>
      </c>
      <c r="D361" s="1">
        <v>0</v>
      </c>
      <c r="E361" s="1">
        <v>0</v>
      </c>
      <c r="F361" s="1">
        <v>0</v>
      </c>
      <c r="G361" s="1">
        <v>0</v>
      </c>
      <c r="H361" s="1"/>
      <c r="I361" s="1"/>
      <c r="J361" s="1">
        <v>0</v>
      </c>
      <c r="K361" s="1">
        <v>0</v>
      </c>
      <c r="L361" s="1">
        <v>0</v>
      </c>
      <c r="M361" s="1">
        <v>0</v>
      </c>
      <c r="N361" s="1" t="s">
        <v>382</v>
      </c>
      <c r="O361" s="1">
        <v>2022</v>
      </c>
    </row>
    <row r="362" spans="1:15" ht="15.6" x14ac:dyDescent="0.3">
      <c r="A362" s="1" t="s">
        <v>354</v>
      </c>
      <c r="B362" s="1" t="s">
        <v>308</v>
      </c>
      <c r="C362" s="1" t="s">
        <v>90</v>
      </c>
      <c r="D362" s="1">
        <v>0</v>
      </c>
      <c r="E362" s="1">
        <v>0</v>
      </c>
      <c r="F362" s="1">
        <v>0</v>
      </c>
      <c r="G362" s="1">
        <v>0</v>
      </c>
      <c r="H362" s="1"/>
      <c r="I362" s="1"/>
      <c r="J362" s="1">
        <v>0</v>
      </c>
      <c r="K362" s="1">
        <v>0</v>
      </c>
      <c r="L362" s="1">
        <v>0</v>
      </c>
      <c r="M362" s="1">
        <v>0</v>
      </c>
      <c r="N362" s="1" t="s">
        <v>382</v>
      </c>
      <c r="O362" s="1">
        <v>2022</v>
      </c>
    </row>
    <row r="363" spans="1:15" ht="15.6" x14ac:dyDescent="0.3">
      <c r="A363" s="1" t="s">
        <v>355</v>
      </c>
      <c r="B363" s="1" t="s">
        <v>356</v>
      </c>
      <c r="C363" s="1" t="s">
        <v>90</v>
      </c>
      <c r="D363" s="1">
        <v>0</v>
      </c>
      <c r="E363" s="1">
        <v>0</v>
      </c>
      <c r="F363" s="1">
        <v>0</v>
      </c>
      <c r="G363" s="1">
        <v>0</v>
      </c>
      <c r="H363" s="1"/>
      <c r="I363" s="1"/>
      <c r="J363" s="1">
        <v>0</v>
      </c>
      <c r="K363" s="1">
        <v>0</v>
      </c>
      <c r="L363" s="1">
        <v>0</v>
      </c>
      <c r="M363" s="1">
        <v>0</v>
      </c>
      <c r="N363" s="1" t="s">
        <v>382</v>
      </c>
      <c r="O363" s="1">
        <v>2022</v>
      </c>
    </row>
    <row r="364" spans="1:15" ht="15.6" x14ac:dyDescent="0.3">
      <c r="A364" s="1" t="s">
        <v>83</v>
      </c>
      <c r="B364" s="1" t="s">
        <v>84</v>
      </c>
      <c r="C364" s="1" t="s">
        <v>85</v>
      </c>
      <c r="D364" s="1">
        <v>833.1511839708561</v>
      </c>
      <c r="E364" s="1">
        <v>228700</v>
      </c>
      <c r="F364" s="1">
        <f>2131.693989+974.5</f>
        <v>3106.1939889999999</v>
      </c>
      <c r="G364" s="1">
        <f>585150+267500</f>
        <v>852650</v>
      </c>
      <c r="H364" s="1">
        <v>44831</v>
      </c>
      <c r="I364" s="1">
        <v>44831</v>
      </c>
      <c r="J364" s="1">
        <f>+K364/274.5</f>
        <v>2819.1256830601092</v>
      </c>
      <c r="K364" s="1">
        <f>76650+441900+255300</f>
        <v>773850</v>
      </c>
      <c r="L364" s="1">
        <f t="shared" ref="L364:M366" si="17">+D364+F364-J364</f>
        <v>1120.2194899107467</v>
      </c>
      <c r="M364" s="1">
        <f t="shared" si="17"/>
        <v>307500</v>
      </c>
      <c r="N364" s="1" t="s">
        <v>382</v>
      </c>
      <c r="O364" s="1">
        <v>2022</v>
      </c>
    </row>
    <row r="365" spans="1:15" ht="15.6" x14ac:dyDescent="0.3">
      <c r="A365" s="1" t="s">
        <v>86</v>
      </c>
      <c r="B365" s="1" t="s">
        <v>87</v>
      </c>
      <c r="C365" s="1" t="s">
        <v>85</v>
      </c>
      <c r="D365" s="1">
        <v>29.326047358834245</v>
      </c>
      <c r="E365" s="1">
        <v>8050</v>
      </c>
      <c r="F365" s="1">
        <f>210.38251366+91.0746812</f>
        <v>301.45719486000002</v>
      </c>
      <c r="G365" s="1">
        <f>57750+25000</f>
        <v>82750</v>
      </c>
      <c r="H365" s="1">
        <v>44831</v>
      </c>
      <c r="I365" s="1">
        <v>44831</v>
      </c>
      <c r="J365" s="1">
        <f>+K365/274.5</f>
        <v>291.43897996357015</v>
      </c>
      <c r="K365" s="1">
        <f>8000+52000+20000</f>
        <v>80000</v>
      </c>
      <c r="L365" s="1">
        <f t="shared" si="17"/>
        <v>39.344262255264141</v>
      </c>
      <c r="M365" s="1">
        <f t="shared" si="17"/>
        <v>10800</v>
      </c>
      <c r="N365" s="1" t="s">
        <v>382</v>
      </c>
      <c r="O365" s="1">
        <v>2022</v>
      </c>
    </row>
    <row r="366" spans="1:15" ht="15.6" x14ac:dyDescent="0.3">
      <c r="A366" s="1" t="s">
        <v>88</v>
      </c>
      <c r="B366" s="1" t="s">
        <v>89</v>
      </c>
      <c r="C366" s="1" t="s">
        <v>90</v>
      </c>
      <c r="D366" s="1">
        <v>3</v>
      </c>
      <c r="E366" s="1">
        <v>540.01</v>
      </c>
      <c r="F366" s="1">
        <v>0</v>
      </c>
      <c r="G366" s="1">
        <v>0</v>
      </c>
      <c r="H366" s="1">
        <v>44386</v>
      </c>
      <c r="I366" s="1">
        <v>44386</v>
      </c>
      <c r="J366" s="1">
        <v>3</v>
      </c>
      <c r="K366" s="1">
        <f>+E366</f>
        <v>540.01</v>
      </c>
      <c r="L366" s="1">
        <f t="shared" si="17"/>
        <v>0</v>
      </c>
      <c r="M366" s="1">
        <f t="shared" si="17"/>
        <v>0</v>
      </c>
      <c r="N366" s="1" t="s">
        <v>382</v>
      </c>
      <c r="O366" s="1">
        <v>2022</v>
      </c>
    </row>
    <row r="367" spans="1:15" ht="15.6" x14ac:dyDescent="0.3">
      <c r="A367" s="1" t="s">
        <v>91</v>
      </c>
      <c r="B367" s="1" t="s">
        <v>92</v>
      </c>
      <c r="C367" s="1" t="s">
        <v>90</v>
      </c>
      <c r="D367" s="1">
        <v>0</v>
      </c>
      <c r="E367" s="1">
        <v>0</v>
      </c>
      <c r="F367" s="1">
        <v>0</v>
      </c>
      <c r="G367" s="1">
        <v>0</v>
      </c>
      <c r="H367" s="1">
        <v>44284</v>
      </c>
      <c r="I367" s="1">
        <v>44284</v>
      </c>
      <c r="J367" s="1">
        <v>0</v>
      </c>
      <c r="K367" s="1">
        <v>0</v>
      </c>
      <c r="L367" s="1">
        <f t="shared" ref="L367:M408" si="18">+D367+F367-J367</f>
        <v>0</v>
      </c>
      <c r="M367" s="1">
        <f t="shared" si="18"/>
        <v>0</v>
      </c>
      <c r="N367" s="1" t="s">
        <v>382</v>
      </c>
      <c r="O367" s="1">
        <v>2022</v>
      </c>
    </row>
    <row r="368" spans="1:15" ht="15.6" x14ac:dyDescent="0.3">
      <c r="A368" s="1" t="s">
        <v>93</v>
      </c>
      <c r="B368" s="1" t="s">
        <v>94</v>
      </c>
      <c r="C368" s="1" t="s">
        <v>95</v>
      </c>
      <c r="D368" s="1">
        <v>7</v>
      </c>
      <c r="E368" s="1">
        <v>315</v>
      </c>
      <c r="F368" s="1">
        <v>0</v>
      </c>
      <c r="G368" s="1">
        <v>0</v>
      </c>
      <c r="H368" s="1">
        <v>43780</v>
      </c>
      <c r="I368" s="1">
        <v>43780</v>
      </c>
      <c r="J368" s="1">
        <v>2</v>
      </c>
      <c r="K368" s="1">
        <f>+E368/D368*J368</f>
        <v>90</v>
      </c>
      <c r="L368" s="1">
        <f t="shared" si="18"/>
        <v>5</v>
      </c>
      <c r="M368" s="1">
        <f t="shared" si="18"/>
        <v>225</v>
      </c>
      <c r="N368" s="1" t="s">
        <v>382</v>
      </c>
      <c r="O368" s="1">
        <v>2022</v>
      </c>
    </row>
    <row r="369" spans="1:15" ht="15.6" x14ac:dyDescent="0.3">
      <c r="A369" s="1" t="s">
        <v>96</v>
      </c>
      <c r="B369" s="1" t="s">
        <v>97</v>
      </c>
      <c r="C369" s="1" t="s">
        <v>90</v>
      </c>
      <c r="D369" s="1">
        <v>2</v>
      </c>
      <c r="E369" s="1">
        <v>372.00571428571425</v>
      </c>
      <c r="F369" s="1">
        <v>0</v>
      </c>
      <c r="G369" s="1">
        <v>0</v>
      </c>
      <c r="H369" s="1">
        <v>43780</v>
      </c>
      <c r="I369" s="1">
        <v>43780</v>
      </c>
      <c r="J369" s="1">
        <v>0</v>
      </c>
      <c r="K369" s="1">
        <v>0</v>
      </c>
      <c r="L369" s="1">
        <f t="shared" si="18"/>
        <v>2</v>
      </c>
      <c r="M369" s="1">
        <f t="shared" si="18"/>
        <v>372.00571428571425</v>
      </c>
      <c r="N369" s="1" t="s">
        <v>382</v>
      </c>
      <c r="O369" s="1">
        <v>2022</v>
      </c>
    </row>
    <row r="370" spans="1:15" ht="15.6" x14ac:dyDescent="0.3">
      <c r="A370" s="1" t="s">
        <v>98</v>
      </c>
      <c r="B370" s="1" t="s">
        <v>99</v>
      </c>
      <c r="C370" s="1" t="s">
        <v>90</v>
      </c>
      <c r="D370" s="1">
        <v>0</v>
      </c>
      <c r="E370" s="1">
        <v>0</v>
      </c>
      <c r="F370" s="1">
        <v>0</v>
      </c>
      <c r="G370" s="1">
        <v>0</v>
      </c>
      <c r="H370" s="1">
        <v>44284</v>
      </c>
      <c r="I370" s="1">
        <v>44284</v>
      </c>
      <c r="J370" s="1">
        <v>0</v>
      </c>
      <c r="K370" s="1">
        <v>0</v>
      </c>
      <c r="L370" s="1">
        <f t="shared" si="18"/>
        <v>0</v>
      </c>
      <c r="M370" s="1">
        <f t="shared" si="18"/>
        <v>0</v>
      </c>
      <c r="N370" s="1" t="s">
        <v>382</v>
      </c>
      <c r="O370" s="1">
        <v>2022</v>
      </c>
    </row>
    <row r="371" spans="1:15" ht="15.6" x14ac:dyDescent="0.3">
      <c r="A371" s="1" t="s">
        <v>100</v>
      </c>
      <c r="B371" s="1" t="s">
        <v>101</v>
      </c>
      <c r="C371" s="1" t="s">
        <v>90</v>
      </c>
      <c r="D371" s="1">
        <v>6</v>
      </c>
      <c r="E371" s="1">
        <v>308.05799999999999</v>
      </c>
      <c r="F371" s="1">
        <v>0</v>
      </c>
      <c r="G371" s="1">
        <v>0</v>
      </c>
      <c r="H371" s="1">
        <v>44284</v>
      </c>
      <c r="I371" s="1">
        <v>44284</v>
      </c>
      <c r="J371" s="1">
        <f>2+4</f>
        <v>6</v>
      </c>
      <c r="K371" s="1">
        <f>+E371/D371*J371</f>
        <v>308.05799999999999</v>
      </c>
      <c r="L371" s="1">
        <f t="shared" si="18"/>
        <v>0</v>
      </c>
      <c r="M371" s="1">
        <f t="shared" si="18"/>
        <v>0</v>
      </c>
      <c r="N371" s="1" t="s">
        <v>382</v>
      </c>
      <c r="O371" s="1">
        <v>2022</v>
      </c>
    </row>
    <row r="372" spans="1:15" ht="15.6" x14ac:dyDescent="0.3">
      <c r="A372" s="1" t="s">
        <v>102</v>
      </c>
      <c r="B372" s="1" t="s">
        <v>103</v>
      </c>
      <c r="C372" s="1" t="s">
        <v>90</v>
      </c>
      <c r="D372" s="1">
        <v>3</v>
      </c>
      <c r="E372" s="1">
        <v>881.99</v>
      </c>
      <c r="F372" s="1"/>
      <c r="G372" s="1"/>
      <c r="H372" s="1">
        <v>44837</v>
      </c>
      <c r="I372" s="1">
        <v>44837</v>
      </c>
      <c r="J372" s="1">
        <v>0</v>
      </c>
      <c r="K372" s="1">
        <v>0</v>
      </c>
      <c r="L372" s="1">
        <f t="shared" si="18"/>
        <v>3</v>
      </c>
      <c r="M372" s="1">
        <f t="shared" si="18"/>
        <v>881.99</v>
      </c>
      <c r="N372" s="1" t="s">
        <v>382</v>
      </c>
      <c r="O372" s="1">
        <v>2022</v>
      </c>
    </row>
    <row r="373" spans="1:15" ht="15.6" x14ac:dyDescent="0.3">
      <c r="A373" s="1" t="s">
        <v>104</v>
      </c>
      <c r="B373" s="1" t="s">
        <v>105</v>
      </c>
      <c r="C373" s="1" t="s">
        <v>90</v>
      </c>
      <c r="D373" s="1">
        <v>0</v>
      </c>
      <c r="E373" s="1">
        <v>0</v>
      </c>
      <c r="F373" s="1">
        <v>0</v>
      </c>
      <c r="G373" s="1">
        <v>0</v>
      </c>
      <c r="H373" s="1">
        <v>44284</v>
      </c>
      <c r="I373" s="1">
        <v>44284</v>
      </c>
      <c r="J373" s="1">
        <v>0</v>
      </c>
      <c r="K373" s="1">
        <v>0</v>
      </c>
      <c r="L373" s="1">
        <f t="shared" si="18"/>
        <v>0</v>
      </c>
      <c r="M373" s="1">
        <f t="shared" si="18"/>
        <v>0</v>
      </c>
      <c r="N373" s="1" t="s">
        <v>382</v>
      </c>
      <c r="O373" s="1">
        <v>2022</v>
      </c>
    </row>
    <row r="374" spans="1:15" ht="15.6" x14ac:dyDescent="0.3">
      <c r="A374" s="1" t="s">
        <v>106</v>
      </c>
      <c r="B374" s="1" t="s">
        <v>107</v>
      </c>
      <c r="C374" s="1" t="s">
        <v>108</v>
      </c>
      <c r="D374" s="1">
        <v>0</v>
      </c>
      <c r="E374" s="1">
        <v>0</v>
      </c>
      <c r="F374" s="1">
        <v>0</v>
      </c>
      <c r="G374" s="1">
        <v>0</v>
      </c>
      <c r="H374" s="1">
        <v>43780</v>
      </c>
      <c r="I374" s="1">
        <v>43780</v>
      </c>
      <c r="J374" s="1">
        <v>0</v>
      </c>
      <c r="K374" s="1">
        <v>0</v>
      </c>
      <c r="L374" s="1">
        <f t="shared" si="18"/>
        <v>0</v>
      </c>
      <c r="M374" s="1">
        <f t="shared" si="18"/>
        <v>0</v>
      </c>
      <c r="N374" s="1" t="s">
        <v>382</v>
      </c>
      <c r="O374" s="1">
        <v>2022</v>
      </c>
    </row>
    <row r="375" spans="1:15" ht="15.6" x14ac:dyDescent="0.3">
      <c r="A375" s="1" t="s">
        <v>109</v>
      </c>
      <c r="B375" s="1" t="s">
        <v>110</v>
      </c>
      <c r="C375" s="1" t="s">
        <v>108</v>
      </c>
      <c r="D375" s="1">
        <v>0</v>
      </c>
      <c r="E375" s="1">
        <v>0</v>
      </c>
      <c r="F375" s="1">
        <v>0</v>
      </c>
      <c r="G375" s="1">
        <v>0</v>
      </c>
      <c r="H375" s="1">
        <v>44284</v>
      </c>
      <c r="I375" s="1">
        <v>44284</v>
      </c>
      <c r="J375" s="1">
        <v>0</v>
      </c>
      <c r="K375" s="1">
        <v>0</v>
      </c>
      <c r="L375" s="1">
        <f t="shared" si="18"/>
        <v>0</v>
      </c>
      <c r="M375" s="1">
        <f t="shared" si="18"/>
        <v>0</v>
      </c>
      <c r="N375" s="1" t="s">
        <v>382</v>
      </c>
      <c r="O375" s="1">
        <v>2022</v>
      </c>
    </row>
    <row r="376" spans="1:15" ht="15.6" x14ac:dyDescent="0.3">
      <c r="A376" s="1" t="s">
        <v>111</v>
      </c>
      <c r="B376" s="1" t="s">
        <v>112</v>
      </c>
      <c r="C376" s="1" t="s">
        <v>108</v>
      </c>
      <c r="D376" s="1">
        <v>9</v>
      </c>
      <c r="E376" s="1">
        <v>917.99</v>
      </c>
      <c r="F376" s="1">
        <v>0</v>
      </c>
      <c r="G376" s="1">
        <v>0</v>
      </c>
      <c r="H376" s="1">
        <v>44386</v>
      </c>
      <c r="I376" s="1">
        <v>44386</v>
      </c>
      <c r="J376" s="1">
        <f>2+2</f>
        <v>4</v>
      </c>
      <c r="K376" s="1">
        <f>+E376/D376*J376</f>
        <v>407.99555555555554</v>
      </c>
      <c r="L376" s="1">
        <f t="shared" si="18"/>
        <v>5</v>
      </c>
      <c r="M376" s="1">
        <f t="shared" si="18"/>
        <v>509.99444444444447</v>
      </c>
      <c r="N376" s="1" t="s">
        <v>382</v>
      </c>
      <c r="O376" s="1">
        <v>2022</v>
      </c>
    </row>
    <row r="377" spans="1:15" ht="15.6" x14ac:dyDescent="0.3">
      <c r="A377" s="1" t="s">
        <v>113</v>
      </c>
      <c r="B377" s="1" t="s">
        <v>114</v>
      </c>
      <c r="C377" s="1" t="s">
        <v>90</v>
      </c>
      <c r="D377" s="1">
        <v>1</v>
      </c>
      <c r="E377" s="1">
        <v>955</v>
      </c>
      <c r="F377" s="1">
        <v>0</v>
      </c>
      <c r="G377" s="1">
        <v>0</v>
      </c>
      <c r="H377" s="1">
        <v>43780</v>
      </c>
      <c r="I377" s="1">
        <v>43780</v>
      </c>
      <c r="J377" s="1">
        <v>1</v>
      </c>
      <c r="K377" s="1">
        <f t="shared" ref="K377:K408" si="19">+E377/D377*J377</f>
        <v>955</v>
      </c>
      <c r="L377" s="1">
        <f t="shared" si="18"/>
        <v>0</v>
      </c>
      <c r="M377" s="1">
        <f t="shared" si="18"/>
        <v>0</v>
      </c>
      <c r="N377" s="1" t="s">
        <v>382</v>
      </c>
      <c r="O377" s="1">
        <v>2022</v>
      </c>
    </row>
    <row r="378" spans="1:15" ht="15.6" x14ac:dyDescent="0.3">
      <c r="A378" s="1" t="s">
        <v>115</v>
      </c>
      <c r="B378" s="1" t="s">
        <v>116</v>
      </c>
      <c r="C378" s="1" t="s">
        <v>90</v>
      </c>
      <c r="D378" s="1">
        <v>0</v>
      </c>
      <c r="E378" s="1">
        <v>0</v>
      </c>
      <c r="F378" s="1">
        <v>0</v>
      </c>
      <c r="G378" s="1">
        <v>0</v>
      </c>
      <c r="H378" s="1">
        <v>44386</v>
      </c>
      <c r="I378" s="1">
        <v>44386</v>
      </c>
      <c r="J378" s="1">
        <v>0</v>
      </c>
      <c r="K378" s="1">
        <v>0</v>
      </c>
      <c r="L378" s="1">
        <f t="shared" si="18"/>
        <v>0</v>
      </c>
      <c r="M378" s="1">
        <f t="shared" si="18"/>
        <v>0</v>
      </c>
      <c r="N378" s="1" t="s">
        <v>382</v>
      </c>
      <c r="O378" s="1">
        <v>2022</v>
      </c>
    </row>
    <row r="379" spans="1:15" ht="15.6" x14ac:dyDescent="0.3">
      <c r="A379" s="1" t="s">
        <v>117</v>
      </c>
      <c r="B379" s="1" t="s">
        <v>118</v>
      </c>
      <c r="C379" s="1" t="s">
        <v>90</v>
      </c>
      <c r="D379" s="1">
        <v>0</v>
      </c>
      <c r="E379" s="1">
        <v>0</v>
      </c>
      <c r="F379" s="1">
        <v>0</v>
      </c>
      <c r="G379" s="1">
        <v>0</v>
      </c>
      <c r="H379" s="1">
        <v>44386</v>
      </c>
      <c r="I379" s="1">
        <v>44386</v>
      </c>
      <c r="J379" s="1">
        <v>0</v>
      </c>
      <c r="K379" s="1">
        <v>0</v>
      </c>
      <c r="L379" s="1">
        <f t="shared" si="18"/>
        <v>0</v>
      </c>
      <c r="M379" s="1">
        <f t="shared" si="18"/>
        <v>0</v>
      </c>
      <c r="N379" s="1" t="s">
        <v>382</v>
      </c>
      <c r="O379" s="1">
        <v>2022</v>
      </c>
    </row>
    <row r="380" spans="1:15" ht="15.6" x14ac:dyDescent="0.3">
      <c r="A380" s="1" t="s">
        <v>119</v>
      </c>
      <c r="B380" s="1" t="s">
        <v>120</v>
      </c>
      <c r="C380" s="1" t="s">
        <v>85</v>
      </c>
      <c r="D380" s="1">
        <v>10</v>
      </c>
      <c r="E380" s="1">
        <v>3427.4153846153849</v>
      </c>
      <c r="F380" s="1">
        <v>0</v>
      </c>
      <c r="G380" s="1">
        <v>0</v>
      </c>
      <c r="H380" s="1">
        <v>44386</v>
      </c>
      <c r="I380" s="1">
        <v>44386</v>
      </c>
      <c r="J380" s="1">
        <f>2+1+2</f>
        <v>5</v>
      </c>
      <c r="K380" s="1">
        <f t="shared" si="19"/>
        <v>1713.7076923076925</v>
      </c>
      <c r="L380" s="1">
        <f t="shared" si="18"/>
        <v>5</v>
      </c>
      <c r="M380" s="1">
        <f t="shared" si="18"/>
        <v>1713.7076923076925</v>
      </c>
      <c r="N380" s="1" t="s">
        <v>382</v>
      </c>
      <c r="O380" s="1">
        <v>2022</v>
      </c>
    </row>
    <row r="381" spans="1:15" ht="15.6" x14ac:dyDescent="0.3">
      <c r="A381" s="1" t="s">
        <v>121</v>
      </c>
      <c r="B381" s="1" t="s">
        <v>122</v>
      </c>
      <c r="C381" s="1" t="s">
        <v>90</v>
      </c>
      <c r="D381" s="1">
        <v>0</v>
      </c>
      <c r="E381" s="1">
        <v>0</v>
      </c>
      <c r="F381" s="1">
        <v>0</v>
      </c>
      <c r="G381" s="1">
        <v>0</v>
      </c>
      <c r="H381" s="1">
        <v>43780</v>
      </c>
      <c r="I381" s="1">
        <v>43780</v>
      </c>
      <c r="J381" s="1">
        <v>0</v>
      </c>
      <c r="K381" s="1">
        <v>0</v>
      </c>
      <c r="L381" s="1">
        <f t="shared" si="18"/>
        <v>0</v>
      </c>
      <c r="M381" s="1">
        <f t="shared" si="18"/>
        <v>0</v>
      </c>
      <c r="N381" s="1" t="s">
        <v>382</v>
      </c>
      <c r="O381" s="1">
        <v>2022</v>
      </c>
    </row>
    <row r="382" spans="1:15" ht="15.6" x14ac:dyDescent="0.3">
      <c r="A382" s="1" t="s">
        <v>123</v>
      </c>
      <c r="B382" s="1" t="s">
        <v>124</v>
      </c>
      <c r="C382" s="1" t="s">
        <v>90</v>
      </c>
      <c r="D382" s="1">
        <v>0</v>
      </c>
      <c r="E382" s="1">
        <v>0</v>
      </c>
      <c r="F382" s="1">
        <v>0</v>
      </c>
      <c r="G382" s="1">
        <v>0</v>
      </c>
      <c r="H382" s="1">
        <v>43780</v>
      </c>
      <c r="I382" s="1">
        <v>43780</v>
      </c>
      <c r="J382" s="1">
        <v>0</v>
      </c>
      <c r="K382" s="1">
        <v>0</v>
      </c>
      <c r="L382" s="1">
        <f t="shared" si="18"/>
        <v>0</v>
      </c>
      <c r="M382" s="1">
        <f t="shared" si="18"/>
        <v>0</v>
      </c>
      <c r="N382" s="1" t="s">
        <v>382</v>
      </c>
      <c r="O382" s="1">
        <v>2022</v>
      </c>
    </row>
    <row r="383" spans="1:15" ht="15.6" x14ac:dyDescent="0.3">
      <c r="A383" s="1" t="s">
        <v>125</v>
      </c>
      <c r="B383" s="1" t="s">
        <v>126</v>
      </c>
      <c r="C383" s="1" t="s">
        <v>90</v>
      </c>
      <c r="D383" s="1">
        <v>0</v>
      </c>
      <c r="E383" s="1">
        <v>0</v>
      </c>
      <c r="F383" s="1">
        <v>0</v>
      </c>
      <c r="G383" s="1">
        <v>0</v>
      </c>
      <c r="H383" s="1">
        <v>43780</v>
      </c>
      <c r="I383" s="1">
        <v>43780</v>
      </c>
      <c r="J383" s="1">
        <v>0</v>
      </c>
      <c r="K383" s="1">
        <v>0</v>
      </c>
      <c r="L383" s="1">
        <f t="shared" si="18"/>
        <v>0</v>
      </c>
      <c r="M383" s="1">
        <f t="shared" si="18"/>
        <v>0</v>
      </c>
      <c r="N383" s="1" t="s">
        <v>382</v>
      </c>
      <c r="O383" s="1">
        <v>2022</v>
      </c>
    </row>
    <row r="384" spans="1:15" ht="15.6" x14ac:dyDescent="0.3">
      <c r="A384" s="1" t="s">
        <v>127</v>
      </c>
      <c r="B384" s="1" t="s">
        <v>128</v>
      </c>
      <c r="C384" s="1" t="s">
        <v>85</v>
      </c>
      <c r="D384" s="1">
        <v>4</v>
      </c>
      <c r="E384" s="1">
        <v>3175.206666666666</v>
      </c>
      <c r="F384" s="1">
        <v>0</v>
      </c>
      <c r="G384" s="1">
        <v>0</v>
      </c>
      <c r="H384" s="1">
        <v>44284</v>
      </c>
      <c r="I384" s="1">
        <v>44284</v>
      </c>
      <c r="J384" s="1">
        <v>0</v>
      </c>
      <c r="K384" s="1">
        <f t="shared" si="19"/>
        <v>0</v>
      </c>
      <c r="L384" s="1">
        <f t="shared" si="18"/>
        <v>4</v>
      </c>
      <c r="M384" s="1">
        <f t="shared" si="18"/>
        <v>3175.206666666666</v>
      </c>
      <c r="N384" s="1" t="s">
        <v>382</v>
      </c>
      <c r="O384" s="1">
        <v>2022</v>
      </c>
    </row>
    <row r="385" spans="1:15" ht="15.6" x14ac:dyDescent="0.3">
      <c r="A385" s="1" t="s">
        <v>129</v>
      </c>
      <c r="B385" s="1" t="s">
        <v>130</v>
      </c>
      <c r="C385" s="1" t="s">
        <v>85</v>
      </c>
      <c r="D385" s="1">
        <v>5</v>
      </c>
      <c r="E385" s="1">
        <v>1374.9916666666668</v>
      </c>
      <c r="F385" s="1">
        <v>0</v>
      </c>
      <c r="G385" s="1">
        <v>0</v>
      </c>
      <c r="H385" s="1">
        <v>44386</v>
      </c>
      <c r="I385" s="1">
        <v>44386</v>
      </c>
      <c r="J385" s="1">
        <f>1+4</f>
        <v>5</v>
      </c>
      <c r="K385" s="1">
        <f t="shared" si="19"/>
        <v>1374.9916666666668</v>
      </c>
      <c r="L385" s="1">
        <f t="shared" si="18"/>
        <v>0</v>
      </c>
      <c r="M385" s="1">
        <f t="shared" si="18"/>
        <v>0</v>
      </c>
      <c r="N385" s="1" t="s">
        <v>382</v>
      </c>
      <c r="O385" s="1">
        <v>2022</v>
      </c>
    </row>
    <row r="386" spans="1:15" ht="15.6" x14ac:dyDescent="0.3">
      <c r="A386" s="1" t="s">
        <v>131</v>
      </c>
      <c r="B386" s="1" t="s">
        <v>132</v>
      </c>
      <c r="C386" s="1" t="s">
        <v>85</v>
      </c>
      <c r="D386" s="1">
        <v>20</v>
      </c>
      <c r="E386" s="1">
        <v>5760.045454545455</v>
      </c>
      <c r="F386" s="1">
        <v>0</v>
      </c>
      <c r="G386" s="1">
        <v>0</v>
      </c>
      <c r="H386" s="1">
        <v>44386</v>
      </c>
      <c r="I386" s="1">
        <v>44386</v>
      </c>
      <c r="J386" s="1">
        <f>1+2+2</f>
        <v>5</v>
      </c>
      <c r="K386" s="1">
        <f t="shared" si="19"/>
        <v>1440.0113636363635</v>
      </c>
      <c r="L386" s="1">
        <f t="shared" si="18"/>
        <v>15</v>
      </c>
      <c r="M386" s="1">
        <f t="shared" si="18"/>
        <v>4320.0340909090919</v>
      </c>
      <c r="N386" s="1" t="s">
        <v>382</v>
      </c>
      <c r="O386" s="1">
        <v>2022</v>
      </c>
    </row>
    <row r="387" spans="1:15" ht="15.6" x14ac:dyDescent="0.3">
      <c r="A387" s="1" t="s">
        <v>133</v>
      </c>
      <c r="B387" s="1" t="s">
        <v>134</v>
      </c>
      <c r="C387" s="1" t="s">
        <v>85</v>
      </c>
      <c r="D387" s="1">
        <v>5</v>
      </c>
      <c r="E387" s="1">
        <v>2099.98</v>
      </c>
      <c r="F387" s="1"/>
      <c r="G387" s="1"/>
      <c r="H387" s="1">
        <v>44837</v>
      </c>
      <c r="I387" s="1">
        <v>44837</v>
      </c>
      <c r="J387" s="1">
        <v>0</v>
      </c>
      <c r="K387" s="1">
        <f t="shared" si="19"/>
        <v>0</v>
      </c>
      <c r="L387" s="1">
        <f t="shared" si="18"/>
        <v>5</v>
      </c>
      <c r="M387" s="1">
        <f t="shared" si="18"/>
        <v>2099.98</v>
      </c>
      <c r="N387" s="1" t="s">
        <v>382</v>
      </c>
      <c r="O387" s="1">
        <v>2022</v>
      </c>
    </row>
    <row r="388" spans="1:15" ht="15.6" x14ac:dyDescent="0.3">
      <c r="A388" s="1" t="s">
        <v>135</v>
      </c>
      <c r="B388" s="1" t="s">
        <v>136</v>
      </c>
      <c r="C388" s="1" t="s">
        <v>85</v>
      </c>
      <c r="D388" s="1">
        <v>15</v>
      </c>
      <c r="E388" s="1">
        <v>1799.5583333333332</v>
      </c>
      <c r="F388" s="1">
        <v>0</v>
      </c>
      <c r="G388" s="1">
        <v>0</v>
      </c>
      <c r="H388" s="1">
        <v>44386</v>
      </c>
      <c r="I388" s="1">
        <v>44386</v>
      </c>
      <c r="J388" s="1">
        <f>2+4+2</f>
        <v>8</v>
      </c>
      <c r="K388" s="1">
        <f t="shared" si="19"/>
        <v>959.76444444444439</v>
      </c>
      <c r="L388" s="1">
        <f t="shared" si="18"/>
        <v>7</v>
      </c>
      <c r="M388" s="1">
        <f t="shared" si="18"/>
        <v>839.79388888888877</v>
      </c>
      <c r="N388" s="1" t="s">
        <v>382</v>
      </c>
      <c r="O388" s="1">
        <v>2022</v>
      </c>
    </row>
    <row r="389" spans="1:15" ht="15.6" x14ac:dyDescent="0.3">
      <c r="A389" s="1" t="s">
        <v>137</v>
      </c>
      <c r="B389" s="1" t="s">
        <v>138</v>
      </c>
      <c r="C389" s="1" t="s">
        <v>85</v>
      </c>
      <c r="D389" s="1">
        <v>2</v>
      </c>
      <c r="E389" s="1">
        <v>2522.37</v>
      </c>
      <c r="F389" s="1"/>
      <c r="G389" s="1"/>
      <c r="H389" s="1">
        <v>44837</v>
      </c>
      <c r="I389" s="1">
        <v>44837</v>
      </c>
      <c r="J389" s="1">
        <v>0</v>
      </c>
      <c r="K389" s="1">
        <f t="shared" si="19"/>
        <v>0</v>
      </c>
      <c r="L389" s="1">
        <f t="shared" si="18"/>
        <v>2</v>
      </c>
      <c r="M389" s="1">
        <f t="shared" si="18"/>
        <v>2522.37</v>
      </c>
      <c r="N389" s="1" t="s">
        <v>382</v>
      </c>
      <c r="O389" s="1">
        <v>2022</v>
      </c>
    </row>
    <row r="390" spans="1:15" ht="15.6" x14ac:dyDescent="0.3">
      <c r="A390" s="1" t="s">
        <v>139</v>
      </c>
      <c r="B390" s="1" t="s">
        <v>140</v>
      </c>
      <c r="C390" s="1" t="s">
        <v>85</v>
      </c>
      <c r="D390" s="1">
        <v>0</v>
      </c>
      <c r="E390" s="1">
        <v>0</v>
      </c>
      <c r="F390" s="1">
        <v>0</v>
      </c>
      <c r="G390" s="1">
        <v>0</v>
      </c>
      <c r="H390" s="1">
        <v>44284</v>
      </c>
      <c r="I390" s="1">
        <v>44284</v>
      </c>
      <c r="J390" s="1">
        <v>0</v>
      </c>
      <c r="K390" s="1">
        <v>0</v>
      </c>
      <c r="L390" s="1">
        <f t="shared" si="18"/>
        <v>0</v>
      </c>
      <c r="M390" s="1">
        <f t="shared" si="18"/>
        <v>0</v>
      </c>
      <c r="N390" s="1" t="s">
        <v>382</v>
      </c>
      <c r="O390" s="1">
        <v>2022</v>
      </c>
    </row>
    <row r="391" spans="1:15" ht="15.6" x14ac:dyDescent="0.3">
      <c r="A391" s="1" t="s">
        <v>141</v>
      </c>
      <c r="B391" s="1" t="s">
        <v>142</v>
      </c>
      <c r="C391" s="1" t="s">
        <v>90</v>
      </c>
      <c r="D391" s="1">
        <v>1</v>
      </c>
      <c r="E391" s="1">
        <v>495</v>
      </c>
      <c r="F391" s="1">
        <v>0</v>
      </c>
      <c r="G391" s="1">
        <v>0</v>
      </c>
      <c r="H391" s="1">
        <v>43780</v>
      </c>
      <c r="I391" s="1">
        <v>43780</v>
      </c>
      <c r="J391" s="1">
        <v>0</v>
      </c>
      <c r="K391" s="1">
        <f t="shared" si="19"/>
        <v>0</v>
      </c>
      <c r="L391" s="1">
        <f t="shared" si="18"/>
        <v>1</v>
      </c>
      <c r="M391" s="1">
        <f t="shared" si="18"/>
        <v>495</v>
      </c>
      <c r="N391" s="1" t="s">
        <v>382</v>
      </c>
      <c r="O391" s="1">
        <v>2022</v>
      </c>
    </row>
    <row r="392" spans="1:15" ht="15.6" x14ac:dyDescent="0.3">
      <c r="A392" s="1" t="s">
        <v>143</v>
      </c>
      <c r="B392" s="1" t="s">
        <v>144</v>
      </c>
      <c r="C392" s="1" t="s">
        <v>90</v>
      </c>
      <c r="D392" s="1">
        <v>0</v>
      </c>
      <c r="E392" s="1">
        <v>0</v>
      </c>
      <c r="F392" s="1">
        <v>0</v>
      </c>
      <c r="G392" s="1">
        <v>0</v>
      </c>
      <c r="H392" s="1">
        <v>44386</v>
      </c>
      <c r="I392" s="1">
        <v>44386</v>
      </c>
      <c r="J392" s="1">
        <v>0</v>
      </c>
      <c r="K392" s="1">
        <v>0</v>
      </c>
      <c r="L392" s="1">
        <f t="shared" si="18"/>
        <v>0</v>
      </c>
      <c r="M392" s="1">
        <f t="shared" si="18"/>
        <v>0</v>
      </c>
      <c r="N392" s="1" t="s">
        <v>382</v>
      </c>
      <c r="O392" s="1">
        <v>2022</v>
      </c>
    </row>
    <row r="393" spans="1:15" ht="15.6" x14ac:dyDescent="0.3">
      <c r="A393" s="1" t="s">
        <v>145</v>
      </c>
      <c r="B393" s="1" t="s">
        <v>146</v>
      </c>
      <c r="C393" s="1" t="s">
        <v>90</v>
      </c>
      <c r="D393" s="1">
        <v>0</v>
      </c>
      <c r="E393" s="1">
        <v>0</v>
      </c>
      <c r="F393" s="1">
        <v>0</v>
      </c>
      <c r="G393" s="1">
        <v>0</v>
      </c>
      <c r="H393" s="1">
        <v>43780</v>
      </c>
      <c r="I393" s="1">
        <v>43780</v>
      </c>
      <c r="J393" s="1">
        <v>0</v>
      </c>
      <c r="K393" s="1">
        <v>0</v>
      </c>
      <c r="L393" s="1">
        <f t="shared" si="18"/>
        <v>0</v>
      </c>
      <c r="M393" s="1">
        <f t="shared" si="18"/>
        <v>0</v>
      </c>
      <c r="N393" s="1" t="s">
        <v>382</v>
      </c>
      <c r="O393" s="1">
        <v>2022</v>
      </c>
    </row>
    <row r="394" spans="1:15" ht="15.6" x14ac:dyDescent="0.3">
      <c r="A394" s="1" t="s">
        <v>147</v>
      </c>
      <c r="B394" s="1" t="s">
        <v>148</v>
      </c>
      <c r="C394" s="1" t="s">
        <v>90</v>
      </c>
      <c r="D394" s="1">
        <v>0</v>
      </c>
      <c r="E394" s="1">
        <v>0</v>
      </c>
      <c r="F394" s="1">
        <v>0</v>
      </c>
      <c r="G394" s="1">
        <v>0</v>
      </c>
      <c r="H394" s="1">
        <v>43780</v>
      </c>
      <c r="I394" s="1">
        <v>43780</v>
      </c>
      <c r="J394" s="1">
        <v>0</v>
      </c>
      <c r="K394" s="1">
        <v>0</v>
      </c>
      <c r="L394" s="1">
        <f t="shared" si="18"/>
        <v>0</v>
      </c>
      <c r="M394" s="1">
        <f t="shared" si="18"/>
        <v>0</v>
      </c>
      <c r="N394" s="1" t="s">
        <v>382</v>
      </c>
      <c r="O394" s="1">
        <v>2022</v>
      </c>
    </row>
    <row r="395" spans="1:15" ht="15.6" x14ac:dyDescent="0.3">
      <c r="A395" s="1" t="s">
        <v>149</v>
      </c>
      <c r="B395" s="1" t="s">
        <v>150</v>
      </c>
      <c r="C395" s="1" t="s">
        <v>90</v>
      </c>
      <c r="D395" s="1">
        <v>58</v>
      </c>
      <c r="E395" s="1">
        <v>7272.4407272727285</v>
      </c>
      <c r="F395" s="1">
        <v>0</v>
      </c>
      <c r="G395" s="1">
        <v>0</v>
      </c>
      <c r="H395" s="1">
        <v>44386</v>
      </c>
      <c r="I395" s="1">
        <v>44386</v>
      </c>
      <c r="J395" s="1">
        <f>18+15+21</f>
        <v>54</v>
      </c>
      <c r="K395" s="1">
        <f t="shared" si="19"/>
        <v>6770.8930909090923</v>
      </c>
      <c r="L395" s="1">
        <f t="shared" si="18"/>
        <v>4</v>
      </c>
      <c r="M395" s="1">
        <f t="shared" si="18"/>
        <v>501.54763636363623</v>
      </c>
      <c r="N395" s="1" t="s">
        <v>382</v>
      </c>
      <c r="O395" s="1">
        <v>2022</v>
      </c>
    </row>
    <row r="396" spans="1:15" ht="15.6" x14ac:dyDescent="0.3">
      <c r="A396" s="1" t="s">
        <v>151</v>
      </c>
      <c r="B396" s="1" t="s">
        <v>152</v>
      </c>
      <c r="C396" s="1" t="s">
        <v>90</v>
      </c>
      <c r="D396" s="1">
        <v>0</v>
      </c>
      <c r="E396" s="1">
        <v>0</v>
      </c>
      <c r="F396" s="1">
        <v>0</v>
      </c>
      <c r="G396" s="1">
        <v>0</v>
      </c>
      <c r="H396" s="1">
        <v>44284</v>
      </c>
      <c r="I396" s="1">
        <v>44284</v>
      </c>
      <c r="J396" s="1">
        <v>0</v>
      </c>
      <c r="K396" s="1">
        <v>0</v>
      </c>
      <c r="L396" s="1">
        <f t="shared" si="18"/>
        <v>0</v>
      </c>
      <c r="M396" s="1">
        <f t="shared" si="18"/>
        <v>0</v>
      </c>
      <c r="N396" s="1" t="s">
        <v>382</v>
      </c>
      <c r="O396" s="1">
        <v>2022</v>
      </c>
    </row>
    <row r="397" spans="1:15" ht="15.6" x14ac:dyDescent="0.3">
      <c r="A397" s="1" t="s">
        <v>153</v>
      </c>
      <c r="B397" s="1" t="s">
        <v>154</v>
      </c>
      <c r="C397" s="1" t="s">
        <v>90</v>
      </c>
      <c r="D397" s="1">
        <v>22</v>
      </c>
      <c r="E397" s="1">
        <v>4356.089047619048</v>
      </c>
      <c r="F397" s="1"/>
      <c r="G397" s="1"/>
      <c r="H397" s="1">
        <v>44837</v>
      </c>
      <c r="I397" s="1">
        <v>44837</v>
      </c>
      <c r="J397" s="1">
        <f>8+7+7</f>
        <v>22</v>
      </c>
      <c r="K397" s="1">
        <f t="shared" si="19"/>
        <v>4356.089047619048</v>
      </c>
      <c r="L397" s="1">
        <f t="shared" si="18"/>
        <v>0</v>
      </c>
      <c r="M397" s="1">
        <f t="shared" si="18"/>
        <v>0</v>
      </c>
      <c r="N397" s="1" t="s">
        <v>382</v>
      </c>
      <c r="O397" s="1">
        <v>2022</v>
      </c>
    </row>
    <row r="398" spans="1:15" ht="15.6" x14ac:dyDescent="0.3">
      <c r="A398" s="1" t="s">
        <v>155</v>
      </c>
      <c r="B398" s="1" t="s">
        <v>156</v>
      </c>
      <c r="C398" s="1" t="s">
        <v>95</v>
      </c>
      <c r="D398" s="1">
        <v>6</v>
      </c>
      <c r="E398" s="1">
        <v>1196.9556521739132</v>
      </c>
      <c r="F398" s="1"/>
      <c r="G398" s="1"/>
      <c r="H398" s="1">
        <v>44837</v>
      </c>
      <c r="I398" s="1">
        <v>44837</v>
      </c>
      <c r="J398" s="1">
        <f>5+3</f>
        <v>8</v>
      </c>
      <c r="K398" s="1">
        <f t="shared" si="19"/>
        <v>1595.9408695652176</v>
      </c>
      <c r="L398" s="1">
        <f t="shared" si="18"/>
        <v>-2</v>
      </c>
      <c r="M398" s="1">
        <f t="shared" si="18"/>
        <v>-398.98521739130433</v>
      </c>
      <c r="N398" s="1" t="s">
        <v>382</v>
      </c>
      <c r="O398" s="1">
        <v>2022</v>
      </c>
    </row>
    <row r="399" spans="1:15" ht="15.6" x14ac:dyDescent="0.3">
      <c r="A399" s="1" t="s">
        <v>157</v>
      </c>
      <c r="B399" s="1" t="s">
        <v>158</v>
      </c>
      <c r="C399" s="1" t="s">
        <v>95</v>
      </c>
      <c r="D399" s="1">
        <v>0</v>
      </c>
      <c r="E399" s="1">
        <v>0</v>
      </c>
      <c r="F399" s="1">
        <v>0</v>
      </c>
      <c r="G399" s="1">
        <v>0</v>
      </c>
      <c r="H399" s="1">
        <v>43780</v>
      </c>
      <c r="I399" s="1">
        <v>43780</v>
      </c>
      <c r="J399" s="1">
        <v>0</v>
      </c>
      <c r="K399" s="1">
        <v>0</v>
      </c>
      <c r="L399" s="1">
        <f t="shared" si="18"/>
        <v>0</v>
      </c>
      <c r="M399" s="1">
        <f t="shared" si="18"/>
        <v>0</v>
      </c>
      <c r="N399" s="1" t="s">
        <v>382</v>
      </c>
      <c r="O399" s="1">
        <v>2022</v>
      </c>
    </row>
    <row r="400" spans="1:15" ht="15.6" x14ac:dyDescent="0.3">
      <c r="A400" s="1" t="s">
        <v>159</v>
      </c>
      <c r="B400" s="1" t="s">
        <v>160</v>
      </c>
      <c r="C400" s="1" t="s">
        <v>95</v>
      </c>
      <c r="D400" s="1">
        <v>3</v>
      </c>
      <c r="E400" s="1">
        <v>1058.28</v>
      </c>
      <c r="F400" s="1">
        <v>0</v>
      </c>
      <c r="G400" s="1">
        <v>0</v>
      </c>
      <c r="H400" s="1">
        <v>44386</v>
      </c>
      <c r="I400" s="1">
        <v>44386</v>
      </c>
      <c r="J400" s="1">
        <f>2+1</f>
        <v>3</v>
      </c>
      <c r="K400" s="1">
        <f t="shared" si="19"/>
        <v>1058.28</v>
      </c>
      <c r="L400" s="1">
        <f t="shared" si="18"/>
        <v>0</v>
      </c>
      <c r="M400" s="1">
        <f t="shared" si="18"/>
        <v>0</v>
      </c>
      <c r="N400" s="1" t="s">
        <v>382</v>
      </c>
      <c r="O400" s="1">
        <v>2022</v>
      </c>
    </row>
    <row r="401" spans="1:15" ht="15.6" x14ac:dyDescent="0.3">
      <c r="A401" s="1" t="s">
        <v>161</v>
      </c>
      <c r="B401" s="1" t="s">
        <v>162</v>
      </c>
      <c r="C401" s="1" t="s">
        <v>95</v>
      </c>
      <c r="D401" s="1">
        <v>3</v>
      </c>
      <c r="E401" s="1">
        <v>1151.98</v>
      </c>
      <c r="F401" s="1">
        <v>0</v>
      </c>
      <c r="G401" s="1">
        <v>0</v>
      </c>
      <c r="H401" s="1">
        <v>44386</v>
      </c>
      <c r="I401" s="1">
        <v>44386</v>
      </c>
      <c r="J401" s="1">
        <v>1</v>
      </c>
      <c r="K401" s="1">
        <f t="shared" si="19"/>
        <v>383.99333333333334</v>
      </c>
      <c r="L401" s="1">
        <f t="shared" si="18"/>
        <v>2</v>
      </c>
      <c r="M401" s="1">
        <f t="shared" si="18"/>
        <v>767.98666666666668</v>
      </c>
      <c r="N401" s="1" t="s">
        <v>382</v>
      </c>
      <c r="O401" s="1">
        <v>2022</v>
      </c>
    </row>
    <row r="402" spans="1:15" ht="15.6" x14ac:dyDescent="0.3">
      <c r="A402" s="1" t="s">
        <v>163</v>
      </c>
      <c r="B402" s="1" t="s">
        <v>164</v>
      </c>
      <c r="C402" s="1" t="s">
        <v>90</v>
      </c>
      <c r="D402" s="1">
        <v>0</v>
      </c>
      <c r="E402" s="1">
        <v>0</v>
      </c>
      <c r="F402" s="1">
        <v>0</v>
      </c>
      <c r="G402" s="1">
        <v>0</v>
      </c>
      <c r="H402" s="1">
        <v>44386</v>
      </c>
      <c r="I402" s="1">
        <v>44386</v>
      </c>
      <c r="J402" s="1">
        <v>0</v>
      </c>
      <c r="K402" s="1">
        <v>0</v>
      </c>
      <c r="L402" s="1">
        <f t="shared" si="18"/>
        <v>0</v>
      </c>
      <c r="M402" s="1">
        <f t="shared" si="18"/>
        <v>0</v>
      </c>
      <c r="N402" s="1" t="s">
        <v>382</v>
      </c>
      <c r="O402" s="1">
        <v>2022</v>
      </c>
    </row>
    <row r="403" spans="1:15" ht="15.6" x14ac:dyDescent="0.3">
      <c r="A403" s="1" t="s">
        <v>165</v>
      </c>
      <c r="B403" s="1" t="s">
        <v>166</v>
      </c>
      <c r="C403" s="1" t="s">
        <v>90</v>
      </c>
      <c r="D403" s="1">
        <v>1</v>
      </c>
      <c r="E403" s="1">
        <v>899.75</v>
      </c>
      <c r="F403" s="1"/>
      <c r="G403" s="1"/>
      <c r="H403" s="1">
        <v>44837</v>
      </c>
      <c r="I403" s="1">
        <v>44837</v>
      </c>
      <c r="J403" s="1">
        <v>1</v>
      </c>
      <c r="K403" s="1">
        <f t="shared" si="19"/>
        <v>899.75</v>
      </c>
      <c r="L403" s="1">
        <f t="shared" si="18"/>
        <v>0</v>
      </c>
      <c r="M403" s="1">
        <f t="shared" si="18"/>
        <v>0</v>
      </c>
      <c r="N403" s="1" t="s">
        <v>382</v>
      </c>
      <c r="O403" s="1">
        <v>2022</v>
      </c>
    </row>
    <row r="404" spans="1:15" ht="15.6" x14ac:dyDescent="0.3">
      <c r="A404" s="1" t="s">
        <v>167</v>
      </c>
      <c r="B404" s="1" t="s">
        <v>357</v>
      </c>
      <c r="C404" s="1" t="s">
        <v>90</v>
      </c>
      <c r="D404" s="1">
        <v>0</v>
      </c>
      <c r="E404" s="1">
        <v>0</v>
      </c>
      <c r="F404" s="1">
        <v>0</v>
      </c>
      <c r="G404" s="1">
        <v>0</v>
      </c>
      <c r="H404" s="1"/>
      <c r="I404" s="1"/>
      <c r="J404" s="1">
        <v>0</v>
      </c>
      <c r="K404" s="1">
        <v>0</v>
      </c>
      <c r="L404" s="1">
        <f t="shared" si="18"/>
        <v>0</v>
      </c>
      <c r="M404" s="1">
        <f t="shared" si="18"/>
        <v>0</v>
      </c>
      <c r="N404" s="1" t="s">
        <v>382</v>
      </c>
      <c r="O404" s="1">
        <v>2022</v>
      </c>
    </row>
    <row r="405" spans="1:15" ht="15.6" x14ac:dyDescent="0.3">
      <c r="A405" s="1" t="s">
        <v>170</v>
      </c>
      <c r="B405" s="1" t="s">
        <v>168</v>
      </c>
      <c r="C405" s="1" t="s">
        <v>90</v>
      </c>
      <c r="D405" s="1">
        <v>0</v>
      </c>
      <c r="E405" s="1">
        <v>0</v>
      </c>
      <c r="F405" s="1">
        <v>0</v>
      </c>
      <c r="G405" s="1">
        <v>0</v>
      </c>
      <c r="H405" s="1">
        <v>43780</v>
      </c>
      <c r="I405" s="1">
        <v>43780</v>
      </c>
      <c r="J405" s="1">
        <v>0</v>
      </c>
      <c r="K405" s="1">
        <v>0</v>
      </c>
      <c r="L405" s="1">
        <f t="shared" si="18"/>
        <v>0</v>
      </c>
      <c r="M405" s="1">
        <f t="shared" si="18"/>
        <v>0</v>
      </c>
      <c r="N405" s="1" t="s">
        <v>382</v>
      </c>
      <c r="O405" s="1">
        <v>2022</v>
      </c>
    </row>
    <row r="406" spans="1:15" ht="15.6" x14ac:dyDescent="0.3">
      <c r="A406" s="1" t="s">
        <v>172</v>
      </c>
      <c r="B406" s="1" t="s">
        <v>171</v>
      </c>
      <c r="C406" s="1" t="s">
        <v>90</v>
      </c>
      <c r="D406" s="1">
        <v>3</v>
      </c>
      <c r="E406" s="1">
        <v>630.01</v>
      </c>
      <c r="F406" s="1">
        <v>0</v>
      </c>
      <c r="G406" s="1">
        <v>0</v>
      </c>
      <c r="H406" s="1">
        <v>44386</v>
      </c>
      <c r="I406" s="1">
        <v>44386</v>
      </c>
      <c r="J406" s="1">
        <v>0</v>
      </c>
      <c r="K406" s="1">
        <f t="shared" si="19"/>
        <v>0</v>
      </c>
      <c r="L406" s="1">
        <f t="shared" si="18"/>
        <v>3</v>
      </c>
      <c r="M406" s="1">
        <f t="shared" si="18"/>
        <v>630.01</v>
      </c>
      <c r="N406" s="1" t="s">
        <v>382</v>
      </c>
      <c r="O406" s="1">
        <v>2022</v>
      </c>
    </row>
    <row r="407" spans="1:15" ht="15.6" x14ac:dyDescent="0.3">
      <c r="A407" s="1" t="s">
        <v>174</v>
      </c>
      <c r="B407" s="1" t="s">
        <v>173</v>
      </c>
      <c r="C407" s="1" t="s">
        <v>90</v>
      </c>
      <c r="D407" s="1">
        <v>3</v>
      </c>
      <c r="E407" s="1">
        <v>1242.0050000000001</v>
      </c>
      <c r="F407" s="1">
        <v>0</v>
      </c>
      <c r="G407" s="1">
        <v>0</v>
      </c>
      <c r="H407" s="1">
        <v>44386</v>
      </c>
      <c r="I407" s="1">
        <v>44386</v>
      </c>
      <c r="J407" s="1">
        <v>0</v>
      </c>
      <c r="K407" s="1">
        <f t="shared" si="19"/>
        <v>0</v>
      </c>
      <c r="L407" s="1">
        <f t="shared" si="18"/>
        <v>3</v>
      </c>
      <c r="M407" s="1">
        <f t="shared" si="18"/>
        <v>1242.0050000000001</v>
      </c>
      <c r="N407" s="1" t="s">
        <v>382</v>
      </c>
      <c r="O407" s="1">
        <v>2022</v>
      </c>
    </row>
    <row r="408" spans="1:15" ht="15.6" x14ac:dyDescent="0.3">
      <c r="A408" s="1" t="s">
        <v>358</v>
      </c>
      <c r="B408" s="1" t="s">
        <v>175</v>
      </c>
      <c r="C408" s="1" t="s">
        <v>90</v>
      </c>
      <c r="D408" s="1">
        <v>2</v>
      </c>
      <c r="E408" s="1">
        <v>117.97499999999999</v>
      </c>
      <c r="F408" s="1">
        <v>0</v>
      </c>
      <c r="G408" s="1">
        <v>0</v>
      </c>
      <c r="H408" s="1">
        <v>44284</v>
      </c>
      <c r="I408" s="1">
        <v>44284</v>
      </c>
      <c r="J408" s="1">
        <v>2</v>
      </c>
      <c r="K408" s="1">
        <f t="shared" si="19"/>
        <v>117.97499999999999</v>
      </c>
      <c r="L408" s="1">
        <f t="shared" si="18"/>
        <v>0</v>
      </c>
      <c r="M408" s="1">
        <f t="shared" si="18"/>
        <v>0</v>
      </c>
      <c r="N408" s="1" t="s">
        <v>382</v>
      </c>
      <c r="O408" s="1">
        <v>2022</v>
      </c>
    </row>
    <row r="409" spans="1:15" ht="15.6" x14ac:dyDescent="0.3">
      <c r="A409" s="1" t="s">
        <v>176</v>
      </c>
      <c r="B409" s="1" t="s">
        <v>177</v>
      </c>
      <c r="C409" s="1" t="s">
        <v>178</v>
      </c>
      <c r="D409" s="1">
        <v>2</v>
      </c>
      <c r="E409" s="1">
        <v>200</v>
      </c>
      <c r="F409" s="1">
        <v>0</v>
      </c>
      <c r="G409" s="1">
        <v>0</v>
      </c>
      <c r="H409" s="1">
        <v>43780</v>
      </c>
      <c r="I409" s="1">
        <v>43780</v>
      </c>
      <c r="J409" s="1">
        <v>0</v>
      </c>
      <c r="K409" s="1">
        <v>0</v>
      </c>
      <c r="L409" s="1">
        <f>+D409+F409-J409</f>
        <v>2</v>
      </c>
      <c r="M409" s="1">
        <f>+E409+G409-K409</f>
        <v>200</v>
      </c>
      <c r="N409" s="1" t="s">
        <v>382</v>
      </c>
      <c r="O409" s="1">
        <v>2022</v>
      </c>
    </row>
    <row r="410" spans="1:15" ht="15.6" x14ac:dyDescent="0.3">
      <c r="A410" s="1" t="s">
        <v>179</v>
      </c>
      <c r="B410" s="1" t="s">
        <v>180</v>
      </c>
      <c r="C410" s="1" t="s">
        <v>90</v>
      </c>
      <c r="D410" s="1">
        <v>1</v>
      </c>
      <c r="E410" s="1">
        <v>460.2</v>
      </c>
      <c r="F410" s="1">
        <v>3</v>
      </c>
      <c r="G410" s="1">
        <v>1512</v>
      </c>
      <c r="H410" s="1">
        <v>44747</v>
      </c>
      <c r="I410" s="1">
        <v>44747</v>
      </c>
      <c r="J410" s="1">
        <f>2+1+1</f>
        <v>4</v>
      </c>
      <c r="K410" s="1">
        <f>+E410+G410</f>
        <v>1972.2</v>
      </c>
      <c r="L410" s="1">
        <f t="shared" ref="L410:M446" si="20">+D410+F410-J410</f>
        <v>0</v>
      </c>
      <c r="M410" s="1">
        <f t="shared" si="20"/>
        <v>0</v>
      </c>
      <c r="N410" s="1" t="s">
        <v>382</v>
      </c>
      <c r="O410" s="1">
        <v>2022</v>
      </c>
    </row>
    <row r="411" spans="1:15" ht="15.6" x14ac:dyDescent="0.3">
      <c r="A411" s="1" t="s">
        <v>182</v>
      </c>
      <c r="B411" s="1" t="s">
        <v>183</v>
      </c>
      <c r="C411" s="1" t="s">
        <v>90</v>
      </c>
      <c r="D411" s="1">
        <v>121</v>
      </c>
      <c r="E411" s="1">
        <v>348.38420833333333</v>
      </c>
      <c r="F411" s="1">
        <v>0</v>
      </c>
      <c r="G411" s="1">
        <v>0</v>
      </c>
      <c r="H411" s="1">
        <v>43780</v>
      </c>
      <c r="I411" s="1">
        <v>43780</v>
      </c>
      <c r="J411" s="1">
        <f>57+64</f>
        <v>121</v>
      </c>
      <c r="K411" s="1">
        <f>+E411/D411*J411</f>
        <v>348.38420833333333</v>
      </c>
      <c r="L411" s="1">
        <f t="shared" si="20"/>
        <v>0</v>
      </c>
      <c r="M411" s="1">
        <f t="shared" si="20"/>
        <v>0</v>
      </c>
      <c r="N411" s="1" t="s">
        <v>382</v>
      </c>
      <c r="O411" s="1">
        <v>2022</v>
      </c>
    </row>
    <row r="412" spans="1:15" ht="15.6" x14ac:dyDescent="0.3">
      <c r="A412" s="1" t="s">
        <v>184</v>
      </c>
      <c r="B412" s="1" t="s">
        <v>185</v>
      </c>
      <c r="C412" s="1" t="s">
        <v>90</v>
      </c>
      <c r="D412" s="1">
        <v>4</v>
      </c>
      <c r="E412" s="1">
        <v>896.8</v>
      </c>
      <c r="F412" s="1">
        <v>50</v>
      </c>
      <c r="G412" s="1">
        <v>19799.810000000001</v>
      </c>
      <c r="H412" s="1">
        <v>44747</v>
      </c>
      <c r="I412" s="1">
        <v>44747</v>
      </c>
      <c r="J412" s="1">
        <f>16+15+6</f>
        <v>37</v>
      </c>
      <c r="K412" s="1">
        <f>+E412+G412/F412*27</f>
        <v>11588.697400000001</v>
      </c>
      <c r="L412" s="1">
        <f t="shared" si="20"/>
        <v>17</v>
      </c>
      <c r="M412" s="1">
        <f t="shared" si="20"/>
        <v>9107.9125999999997</v>
      </c>
      <c r="N412" s="1" t="s">
        <v>382</v>
      </c>
      <c r="O412" s="1">
        <v>2022</v>
      </c>
    </row>
    <row r="413" spans="1:15" ht="15.6" x14ac:dyDescent="0.3">
      <c r="A413" s="1" t="s">
        <v>186</v>
      </c>
      <c r="B413" s="1" t="s">
        <v>187</v>
      </c>
      <c r="C413" s="1" t="s">
        <v>90</v>
      </c>
      <c r="D413" s="1">
        <v>0</v>
      </c>
      <c r="E413" s="1">
        <v>0</v>
      </c>
      <c r="F413" s="1">
        <v>0</v>
      </c>
      <c r="G413" s="1">
        <v>0</v>
      </c>
      <c r="H413" s="1">
        <v>43780</v>
      </c>
      <c r="I413" s="1">
        <v>43780</v>
      </c>
      <c r="J413" s="1">
        <v>0</v>
      </c>
      <c r="K413" s="1">
        <v>0</v>
      </c>
      <c r="L413" s="1">
        <f t="shared" si="20"/>
        <v>0</v>
      </c>
      <c r="M413" s="1">
        <f t="shared" si="20"/>
        <v>0</v>
      </c>
      <c r="N413" s="1" t="s">
        <v>382</v>
      </c>
      <c r="O413" s="1">
        <v>2022</v>
      </c>
    </row>
    <row r="414" spans="1:15" ht="15.6" x14ac:dyDescent="0.3">
      <c r="A414" s="1" t="s">
        <v>188</v>
      </c>
      <c r="B414" s="1" t="s">
        <v>189</v>
      </c>
      <c r="C414" s="1" t="s">
        <v>90</v>
      </c>
      <c r="D414" s="1">
        <v>0</v>
      </c>
      <c r="E414" s="1">
        <v>0</v>
      </c>
      <c r="F414" s="1">
        <v>12</v>
      </c>
      <c r="G414" s="1">
        <v>432.02</v>
      </c>
      <c r="H414" s="1">
        <v>44747</v>
      </c>
      <c r="I414" s="1">
        <v>44747</v>
      </c>
      <c r="J414" s="1">
        <v>11</v>
      </c>
      <c r="K414" s="1">
        <f>+G414/F414*J414</f>
        <v>396.01833333333332</v>
      </c>
      <c r="L414" s="1">
        <f t="shared" si="20"/>
        <v>1</v>
      </c>
      <c r="M414" s="1">
        <f t="shared" si="20"/>
        <v>36.001666666666665</v>
      </c>
      <c r="N414" s="1" t="s">
        <v>382</v>
      </c>
      <c r="O414" s="1">
        <v>2022</v>
      </c>
    </row>
    <row r="415" spans="1:15" ht="15.6" x14ac:dyDescent="0.3">
      <c r="A415" s="1" t="s">
        <v>190</v>
      </c>
      <c r="B415" s="1" t="s">
        <v>191</v>
      </c>
      <c r="C415" s="1" t="s">
        <v>90</v>
      </c>
      <c r="D415" s="1">
        <v>0</v>
      </c>
      <c r="E415" s="1">
        <v>0</v>
      </c>
      <c r="F415" s="1">
        <v>0</v>
      </c>
      <c r="G415" s="1">
        <v>0</v>
      </c>
      <c r="H415" s="1">
        <v>43780</v>
      </c>
      <c r="I415" s="1">
        <v>43780</v>
      </c>
      <c r="J415" s="1">
        <v>0</v>
      </c>
      <c r="K415" s="1">
        <v>0</v>
      </c>
      <c r="L415" s="1">
        <f t="shared" si="20"/>
        <v>0</v>
      </c>
      <c r="M415" s="1">
        <f t="shared" si="20"/>
        <v>0</v>
      </c>
      <c r="N415" s="1" t="s">
        <v>382</v>
      </c>
      <c r="O415" s="1">
        <v>2022</v>
      </c>
    </row>
    <row r="416" spans="1:15" ht="15.6" x14ac:dyDescent="0.3">
      <c r="A416" s="1" t="s">
        <v>192</v>
      </c>
      <c r="B416" s="1" t="s">
        <v>193</v>
      </c>
      <c r="C416" s="1" t="s">
        <v>90</v>
      </c>
      <c r="D416" s="1">
        <v>10</v>
      </c>
      <c r="E416" s="1">
        <v>580</v>
      </c>
      <c r="F416" s="1">
        <v>12</v>
      </c>
      <c r="G416" s="1">
        <v>647.96</v>
      </c>
      <c r="H416" s="1">
        <v>44747</v>
      </c>
      <c r="I416" s="1">
        <v>44747</v>
      </c>
      <c r="J416" s="1">
        <f>2+20</f>
        <v>22</v>
      </c>
      <c r="K416" s="1">
        <f>+E416+G416</f>
        <v>1227.96</v>
      </c>
      <c r="L416" s="1">
        <f t="shared" si="20"/>
        <v>0</v>
      </c>
      <c r="M416" s="1">
        <f t="shared" si="20"/>
        <v>0</v>
      </c>
      <c r="N416" s="1" t="s">
        <v>382</v>
      </c>
      <c r="O416" s="1">
        <v>2022</v>
      </c>
    </row>
    <row r="417" spans="1:15" ht="15.6" x14ac:dyDescent="0.3">
      <c r="A417" s="1" t="s">
        <v>194</v>
      </c>
      <c r="B417" s="1" t="s">
        <v>195</v>
      </c>
      <c r="C417" s="1" t="s">
        <v>196</v>
      </c>
      <c r="D417" s="1">
        <v>2</v>
      </c>
      <c r="E417" s="1">
        <v>6</v>
      </c>
      <c r="F417" s="1">
        <v>6</v>
      </c>
      <c r="G417" s="1">
        <v>432.23</v>
      </c>
      <c r="H417" s="1">
        <v>44747</v>
      </c>
      <c r="I417" s="1">
        <v>44747</v>
      </c>
      <c r="J417" s="1">
        <v>1</v>
      </c>
      <c r="K417" s="1">
        <f>+E417/D417</f>
        <v>3</v>
      </c>
      <c r="L417" s="1">
        <f t="shared" si="20"/>
        <v>7</v>
      </c>
      <c r="M417" s="1">
        <f t="shared" si="20"/>
        <v>435.23</v>
      </c>
      <c r="N417" s="1" t="s">
        <v>382</v>
      </c>
      <c r="O417" s="1">
        <v>2022</v>
      </c>
    </row>
    <row r="418" spans="1:15" ht="15.6" x14ac:dyDescent="0.3">
      <c r="A418" s="1" t="s">
        <v>197</v>
      </c>
      <c r="B418" s="1" t="s">
        <v>198</v>
      </c>
      <c r="C418" s="1" t="s">
        <v>196</v>
      </c>
      <c r="D418" s="1">
        <v>0</v>
      </c>
      <c r="E418" s="1">
        <v>0</v>
      </c>
      <c r="F418" s="1">
        <v>6</v>
      </c>
      <c r="G418" s="1">
        <v>1601.97</v>
      </c>
      <c r="H418" s="1">
        <v>44747</v>
      </c>
      <c r="I418" s="1">
        <v>44747</v>
      </c>
      <c r="J418" s="1">
        <v>0</v>
      </c>
      <c r="K418" s="1">
        <v>0</v>
      </c>
      <c r="L418" s="1">
        <f t="shared" si="20"/>
        <v>6</v>
      </c>
      <c r="M418" s="1">
        <f t="shared" si="20"/>
        <v>1601.97</v>
      </c>
      <c r="N418" s="1" t="s">
        <v>382</v>
      </c>
      <c r="O418" s="1">
        <v>2022</v>
      </c>
    </row>
    <row r="419" spans="1:15" ht="15.6" x14ac:dyDescent="0.3">
      <c r="A419" s="1" t="s">
        <v>199</v>
      </c>
      <c r="B419" s="1" t="s">
        <v>200</v>
      </c>
      <c r="C419" s="1" t="s">
        <v>201</v>
      </c>
      <c r="D419" s="1">
        <v>31</v>
      </c>
      <c r="E419" s="1">
        <v>5518</v>
      </c>
      <c r="F419" s="1">
        <v>0</v>
      </c>
      <c r="G419" s="1">
        <v>0</v>
      </c>
      <c r="H419" s="1">
        <v>43780</v>
      </c>
      <c r="I419" s="1">
        <v>43780</v>
      </c>
      <c r="J419" s="1">
        <f>4+1</f>
        <v>5</v>
      </c>
      <c r="K419" s="1">
        <f>+E419/D419*J419</f>
        <v>890</v>
      </c>
      <c r="L419" s="1">
        <f t="shared" si="20"/>
        <v>26</v>
      </c>
      <c r="M419" s="1">
        <f t="shared" si="20"/>
        <v>4628</v>
      </c>
      <c r="N419" s="1" t="s">
        <v>382</v>
      </c>
      <c r="O419" s="1">
        <v>2022</v>
      </c>
    </row>
    <row r="420" spans="1:15" ht="15.6" x14ac:dyDescent="0.3">
      <c r="A420" s="1" t="s">
        <v>202</v>
      </c>
      <c r="B420" s="1" t="s">
        <v>203</v>
      </c>
      <c r="C420" s="1" t="s">
        <v>201</v>
      </c>
      <c r="D420" s="1">
        <v>44</v>
      </c>
      <c r="E420" s="1">
        <v>4180</v>
      </c>
      <c r="F420" s="1">
        <v>0</v>
      </c>
      <c r="G420" s="1">
        <v>0</v>
      </c>
      <c r="H420" s="1">
        <v>43780</v>
      </c>
      <c r="I420" s="1">
        <v>43780</v>
      </c>
      <c r="J420" s="1">
        <v>0</v>
      </c>
      <c r="K420" s="1">
        <v>0</v>
      </c>
      <c r="L420" s="1">
        <f t="shared" si="20"/>
        <v>44</v>
      </c>
      <c r="M420" s="1">
        <f t="shared" si="20"/>
        <v>4180</v>
      </c>
      <c r="N420" s="1" t="s">
        <v>382</v>
      </c>
      <c r="O420" s="1">
        <v>2022</v>
      </c>
    </row>
    <row r="421" spans="1:15" ht="15.6" x14ac:dyDescent="0.3">
      <c r="A421" s="1" t="s">
        <v>204</v>
      </c>
      <c r="B421" s="1" t="s">
        <v>205</v>
      </c>
      <c r="C421" s="1" t="s">
        <v>201</v>
      </c>
      <c r="D421" s="1">
        <v>15</v>
      </c>
      <c r="E421" s="1">
        <v>2070</v>
      </c>
      <c r="F421" s="1">
        <v>0</v>
      </c>
      <c r="G421" s="1">
        <v>0</v>
      </c>
      <c r="H421" s="1">
        <v>43780</v>
      </c>
      <c r="I421" s="1">
        <v>43780</v>
      </c>
      <c r="J421" s="1">
        <v>0</v>
      </c>
      <c r="K421" s="1">
        <v>0</v>
      </c>
      <c r="L421" s="1">
        <f t="shared" si="20"/>
        <v>15</v>
      </c>
      <c r="M421" s="1">
        <f t="shared" si="20"/>
        <v>2070</v>
      </c>
      <c r="N421" s="1" t="s">
        <v>382</v>
      </c>
      <c r="O421" s="1">
        <v>2022</v>
      </c>
    </row>
    <row r="422" spans="1:15" ht="15.6" x14ac:dyDescent="0.3">
      <c r="A422" s="1" t="s">
        <v>206</v>
      </c>
      <c r="B422" s="1" t="s">
        <v>207</v>
      </c>
      <c r="C422" s="1" t="s">
        <v>90</v>
      </c>
      <c r="D422" s="1">
        <v>4</v>
      </c>
      <c r="E422" s="1">
        <v>548</v>
      </c>
      <c r="F422" s="1">
        <v>0</v>
      </c>
      <c r="G422" s="1">
        <v>0</v>
      </c>
      <c r="H422" s="1">
        <v>43780</v>
      </c>
      <c r="I422" s="1">
        <v>43780</v>
      </c>
      <c r="J422" s="1">
        <v>1</v>
      </c>
      <c r="K422" s="1">
        <f>+E422/D422</f>
        <v>137</v>
      </c>
      <c r="L422" s="1">
        <f t="shared" si="20"/>
        <v>3</v>
      </c>
      <c r="M422" s="1">
        <f t="shared" si="20"/>
        <v>411</v>
      </c>
      <c r="N422" s="1" t="s">
        <v>382</v>
      </c>
      <c r="O422" s="1">
        <v>2022</v>
      </c>
    </row>
    <row r="423" spans="1:15" ht="15.6" x14ac:dyDescent="0.3">
      <c r="A423" s="1" t="s">
        <v>208</v>
      </c>
      <c r="B423" s="1" t="s">
        <v>209</v>
      </c>
      <c r="C423" s="1" t="s">
        <v>90</v>
      </c>
      <c r="D423" s="1">
        <v>19</v>
      </c>
      <c r="E423" s="1">
        <v>855</v>
      </c>
      <c r="F423" s="1">
        <v>0</v>
      </c>
      <c r="G423" s="1">
        <v>0</v>
      </c>
      <c r="H423" s="1">
        <v>44550</v>
      </c>
      <c r="I423" s="1">
        <v>44550</v>
      </c>
      <c r="J423" s="1">
        <f>3+1</f>
        <v>4</v>
      </c>
      <c r="K423" s="1">
        <f>+E423/D423*J423</f>
        <v>180</v>
      </c>
      <c r="L423" s="1">
        <f t="shared" si="20"/>
        <v>15</v>
      </c>
      <c r="M423" s="1">
        <f t="shared" si="20"/>
        <v>675</v>
      </c>
      <c r="N423" s="1" t="s">
        <v>382</v>
      </c>
      <c r="O423" s="1">
        <v>2022</v>
      </c>
    </row>
    <row r="424" spans="1:15" ht="15.6" x14ac:dyDescent="0.3">
      <c r="A424" s="1" t="s">
        <v>210</v>
      </c>
      <c r="B424" s="1" t="s">
        <v>211</v>
      </c>
      <c r="C424" s="1" t="s">
        <v>90</v>
      </c>
      <c r="D424" s="1">
        <f>3*12</f>
        <v>36</v>
      </c>
      <c r="E424" s="1">
        <f>+E423/D423*D424</f>
        <v>1620</v>
      </c>
      <c r="F424" s="1">
        <v>0</v>
      </c>
      <c r="G424" s="1">
        <v>0</v>
      </c>
      <c r="H424" s="1">
        <v>44284</v>
      </c>
      <c r="I424" s="1">
        <v>44284</v>
      </c>
      <c r="J424" s="1">
        <v>11</v>
      </c>
      <c r="K424" s="1">
        <f>+E424/D424*J424</f>
        <v>495</v>
      </c>
      <c r="L424" s="1">
        <f t="shared" si="20"/>
        <v>25</v>
      </c>
      <c r="M424" s="1">
        <f t="shared" si="20"/>
        <v>1125</v>
      </c>
      <c r="N424" s="1" t="s">
        <v>382</v>
      </c>
      <c r="O424" s="1">
        <v>2022</v>
      </c>
    </row>
    <row r="425" spans="1:15" ht="15.6" x14ac:dyDescent="0.3">
      <c r="A425" s="1" t="s">
        <v>212</v>
      </c>
      <c r="B425" s="1" t="s">
        <v>213</v>
      </c>
      <c r="C425" s="1" t="s">
        <v>90</v>
      </c>
      <c r="D425" s="1">
        <v>40</v>
      </c>
      <c r="E425" s="1">
        <v>2800</v>
      </c>
      <c r="F425" s="1">
        <v>0</v>
      </c>
      <c r="G425" s="1">
        <v>0</v>
      </c>
      <c r="H425" s="1">
        <v>44550</v>
      </c>
      <c r="I425" s="1">
        <v>44550</v>
      </c>
      <c r="J425" s="1">
        <f>5+6</f>
        <v>11</v>
      </c>
      <c r="K425" s="1">
        <f>+E425/D425*J425</f>
        <v>770</v>
      </c>
      <c r="L425" s="1">
        <f t="shared" si="20"/>
        <v>29</v>
      </c>
      <c r="M425" s="1">
        <f t="shared" si="20"/>
        <v>2030</v>
      </c>
      <c r="N425" s="1" t="s">
        <v>382</v>
      </c>
      <c r="O425" s="1">
        <v>2022</v>
      </c>
    </row>
    <row r="426" spans="1:15" ht="15.6" x14ac:dyDescent="0.3">
      <c r="A426" s="1" t="s">
        <v>214</v>
      </c>
      <c r="B426" s="1" t="s">
        <v>215</v>
      </c>
      <c r="C426" s="1" t="s">
        <v>90</v>
      </c>
      <c r="D426" s="1">
        <f>5*12</f>
        <v>60</v>
      </c>
      <c r="E426" s="1">
        <f>5.83333333333333*60</f>
        <v>349.99999999999983</v>
      </c>
      <c r="F426" s="1">
        <v>0</v>
      </c>
      <c r="G426" s="1">
        <v>0</v>
      </c>
      <c r="H426" s="1">
        <v>44284</v>
      </c>
      <c r="I426" s="1">
        <v>44284</v>
      </c>
      <c r="J426" s="1">
        <f>58+2</f>
        <v>60</v>
      </c>
      <c r="K426" s="1">
        <f>+E426/D426*J426</f>
        <v>349.99999999999983</v>
      </c>
      <c r="L426" s="1">
        <f t="shared" si="20"/>
        <v>0</v>
      </c>
      <c r="M426" s="1">
        <f t="shared" si="20"/>
        <v>0</v>
      </c>
      <c r="N426" s="1" t="s">
        <v>382</v>
      </c>
      <c r="O426" s="1">
        <v>2022</v>
      </c>
    </row>
    <row r="427" spans="1:15" ht="15.6" x14ac:dyDescent="0.3">
      <c r="A427" s="1" t="s">
        <v>216</v>
      </c>
      <c r="B427" s="1" t="s">
        <v>217</v>
      </c>
      <c r="C427" s="1" t="s">
        <v>201</v>
      </c>
      <c r="D427" s="1">
        <v>3</v>
      </c>
      <c r="E427" s="1">
        <v>111.6825</v>
      </c>
      <c r="F427" s="1">
        <v>3</v>
      </c>
      <c r="G427" s="1">
        <v>151.19</v>
      </c>
      <c r="H427" s="1">
        <v>44747</v>
      </c>
      <c r="I427" s="1">
        <v>44747</v>
      </c>
      <c r="J427" s="1">
        <f>1+1</f>
        <v>2</v>
      </c>
      <c r="K427" s="1">
        <f>+E427/D427*J427</f>
        <v>74.454999999999998</v>
      </c>
      <c r="L427" s="1">
        <f t="shared" si="20"/>
        <v>4</v>
      </c>
      <c r="M427" s="1">
        <f t="shared" si="20"/>
        <v>188.41750000000002</v>
      </c>
      <c r="N427" s="1" t="s">
        <v>382</v>
      </c>
      <c r="O427" s="1">
        <v>2022</v>
      </c>
    </row>
    <row r="428" spans="1:15" ht="15.6" x14ac:dyDescent="0.3">
      <c r="A428" s="1" t="s">
        <v>218</v>
      </c>
      <c r="B428" s="1" t="s">
        <v>219</v>
      </c>
      <c r="C428" s="1" t="s">
        <v>201</v>
      </c>
      <c r="D428" s="1">
        <v>1</v>
      </c>
      <c r="E428" s="1">
        <v>80.635000000000005</v>
      </c>
      <c r="F428" s="1">
        <v>0</v>
      </c>
      <c r="G428" s="1">
        <v>0</v>
      </c>
      <c r="H428" s="1">
        <v>44550</v>
      </c>
      <c r="I428" s="1">
        <v>44550</v>
      </c>
      <c r="J428" s="1">
        <v>0</v>
      </c>
      <c r="K428" s="1">
        <v>0</v>
      </c>
      <c r="L428" s="1">
        <f t="shared" si="20"/>
        <v>1</v>
      </c>
      <c r="M428" s="1">
        <f t="shared" si="20"/>
        <v>80.635000000000005</v>
      </c>
      <c r="N428" s="1" t="s">
        <v>382</v>
      </c>
      <c r="O428" s="1">
        <v>2022</v>
      </c>
    </row>
    <row r="429" spans="1:15" ht="15.6" x14ac:dyDescent="0.3">
      <c r="A429" s="1" t="s">
        <v>220</v>
      </c>
      <c r="B429" s="1" t="s">
        <v>359</v>
      </c>
      <c r="C429" s="1" t="s">
        <v>90</v>
      </c>
      <c r="D429" s="1">
        <v>0</v>
      </c>
      <c r="E429" s="1">
        <v>0</v>
      </c>
      <c r="F429" s="1">
        <v>2</v>
      </c>
      <c r="G429" s="1">
        <v>10889.41</v>
      </c>
      <c r="H429" s="1">
        <v>44747</v>
      </c>
      <c r="I429" s="1">
        <v>44747</v>
      </c>
      <c r="J429" s="1">
        <v>0</v>
      </c>
      <c r="K429" s="1">
        <v>0</v>
      </c>
      <c r="L429" s="1">
        <f t="shared" si="20"/>
        <v>2</v>
      </c>
      <c r="M429" s="1">
        <f t="shared" si="20"/>
        <v>10889.41</v>
      </c>
      <c r="N429" s="1" t="s">
        <v>382</v>
      </c>
      <c r="O429" s="1">
        <v>2022</v>
      </c>
    </row>
    <row r="430" spans="1:15" ht="15.6" x14ac:dyDescent="0.3">
      <c r="A430" s="1" t="s">
        <v>222</v>
      </c>
      <c r="B430" s="1" t="s">
        <v>223</v>
      </c>
      <c r="C430" s="1" t="s">
        <v>90</v>
      </c>
      <c r="D430" s="1">
        <v>3</v>
      </c>
      <c r="E430" s="1">
        <v>20541.75</v>
      </c>
      <c r="F430" s="1">
        <v>3</v>
      </c>
      <c r="G430" s="1">
        <v>16517.64</v>
      </c>
      <c r="H430" s="1">
        <v>44747</v>
      </c>
      <c r="I430" s="1">
        <v>44747</v>
      </c>
      <c r="J430" s="1">
        <v>0</v>
      </c>
      <c r="K430" s="1">
        <v>0</v>
      </c>
      <c r="L430" s="1">
        <f t="shared" si="20"/>
        <v>6</v>
      </c>
      <c r="M430" s="1">
        <f t="shared" si="20"/>
        <v>37059.39</v>
      </c>
      <c r="N430" s="1" t="s">
        <v>382</v>
      </c>
      <c r="O430" s="1">
        <v>2022</v>
      </c>
    </row>
    <row r="431" spans="1:15" ht="15.6" x14ac:dyDescent="0.3">
      <c r="A431" s="1" t="s">
        <v>225</v>
      </c>
      <c r="B431" s="1" t="s">
        <v>226</v>
      </c>
      <c r="C431" s="1" t="s">
        <v>90</v>
      </c>
      <c r="D431" s="1">
        <v>2</v>
      </c>
      <c r="E431" s="1">
        <v>11221.8</v>
      </c>
      <c r="F431" s="1">
        <v>0</v>
      </c>
      <c r="G431" s="1">
        <v>0</v>
      </c>
      <c r="H431" s="1" t="s">
        <v>181</v>
      </c>
      <c r="I431" s="1" t="s">
        <v>181</v>
      </c>
      <c r="J431" s="1">
        <v>0</v>
      </c>
      <c r="K431" s="1">
        <v>0</v>
      </c>
      <c r="L431" s="1">
        <f t="shared" si="20"/>
        <v>2</v>
      </c>
      <c r="M431" s="1">
        <f t="shared" si="20"/>
        <v>11221.8</v>
      </c>
      <c r="N431" s="1" t="s">
        <v>382</v>
      </c>
      <c r="O431" s="1">
        <v>2022</v>
      </c>
    </row>
    <row r="432" spans="1:15" ht="15.6" x14ac:dyDescent="0.3">
      <c r="A432" s="1" t="s">
        <v>227</v>
      </c>
      <c r="B432" s="1" t="s">
        <v>228</v>
      </c>
      <c r="C432" s="1" t="s">
        <v>90</v>
      </c>
      <c r="D432" s="1">
        <v>2</v>
      </c>
      <c r="E432" s="1">
        <v>22479</v>
      </c>
      <c r="F432" s="1">
        <v>0</v>
      </c>
      <c r="G432" s="1">
        <v>0</v>
      </c>
      <c r="H432" s="1" t="s">
        <v>224</v>
      </c>
      <c r="I432" s="1" t="s">
        <v>181</v>
      </c>
      <c r="J432" s="1">
        <v>0</v>
      </c>
      <c r="K432" s="1">
        <v>0</v>
      </c>
      <c r="L432" s="1">
        <f t="shared" si="20"/>
        <v>2</v>
      </c>
      <c r="M432" s="1">
        <f t="shared" si="20"/>
        <v>22479</v>
      </c>
      <c r="N432" s="1" t="s">
        <v>382</v>
      </c>
      <c r="O432" s="1">
        <v>2022</v>
      </c>
    </row>
    <row r="433" spans="1:15" ht="15.6" x14ac:dyDescent="0.3">
      <c r="A433" s="1" t="s">
        <v>229</v>
      </c>
      <c r="B433" s="1" t="s">
        <v>230</v>
      </c>
      <c r="C433" s="1" t="s">
        <v>90</v>
      </c>
      <c r="D433" s="1">
        <v>0</v>
      </c>
      <c r="E433" s="1">
        <v>0</v>
      </c>
      <c r="F433" s="1">
        <v>0</v>
      </c>
      <c r="G433" s="1">
        <v>0</v>
      </c>
      <c r="H433" s="1" t="s">
        <v>181</v>
      </c>
      <c r="I433" s="1" t="s">
        <v>181</v>
      </c>
      <c r="J433" s="1">
        <v>0</v>
      </c>
      <c r="K433" s="1">
        <v>0</v>
      </c>
      <c r="L433" s="1">
        <f t="shared" si="20"/>
        <v>0</v>
      </c>
      <c r="M433" s="1">
        <f t="shared" si="20"/>
        <v>0</v>
      </c>
      <c r="N433" s="1" t="s">
        <v>382</v>
      </c>
      <c r="O433" s="1">
        <v>2022</v>
      </c>
    </row>
    <row r="434" spans="1:15" ht="15.6" x14ac:dyDescent="0.3">
      <c r="A434" s="1" t="s">
        <v>231</v>
      </c>
      <c r="B434" s="1" t="s">
        <v>232</v>
      </c>
      <c r="C434" s="1" t="s">
        <v>90</v>
      </c>
      <c r="D434" s="1">
        <v>0</v>
      </c>
      <c r="E434" s="1">
        <v>0</v>
      </c>
      <c r="F434" s="1">
        <v>0</v>
      </c>
      <c r="G434" s="1">
        <v>0</v>
      </c>
      <c r="H434" s="1"/>
      <c r="I434" s="1"/>
      <c r="J434" s="1">
        <v>0</v>
      </c>
      <c r="K434" s="1">
        <v>0</v>
      </c>
      <c r="L434" s="1">
        <f t="shared" si="20"/>
        <v>0</v>
      </c>
      <c r="M434" s="1">
        <f t="shared" si="20"/>
        <v>0</v>
      </c>
      <c r="N434" s="1" t="s">
        <v>382</v>
      </c>
      <c r="O434" s="1">
        <v>2022</v>
      </c>
    </row>
    <row r="435" spans="1:15" ht="15.6" x14ac:dyDescent="0.3">
      <c r="A435" s="1" t="s">
        <v>233</v>
      </c>
      <c r="B435" s="1" t="s">
        <v>360</v>
      </c>
      <c r="C435" s="1" t="s">
        <v>90</v>
      </c>
      <c r="D435" s="1">
        <v>0</v>
      </c>
      <c r="E435" s="1">
        <v>0</v>
      </c>
      <c r="F435" s="1">
        <v>0</v>
      </c>
      <c r="G435" s="1">
        <v>0</v>
      </c>
      <c r="H435" s="1">
        <v>44717</v>
      </c>
      <c r="I435" s="1">
        <v>44717</v>
      </c>
      <c r="J435" s="1">
        <v>0</v>
      </c>
      <c r="K435" s="1">
        <v>0</v>
      </c>
      <c r="L435" s="1">
        <f t="shared" si="20"/>
        <v>0</v>
      </c>
      <c r="M435" s="1">
        <f t="shared" si="20"/>
        <v>0</v>
      </c>
      <c r="N435" s="1" t="s">
        <v>382</v>
      </c>
      <c r="O435" s="1">
        <v>2022</v>
      </c>
    </row>
    <row r="436" spans="1:15" ht="15.6" x14ac:dyDescent="0.3">
      <c r="A436" s="1" t="s">
        <v>235</v>
      </c>
      <c r="B436" s="1" t="s">
        <v>234</v>
      </c>
      <c r="C436" s="1" t="s">
        <v>90</v>
      </c>
      <c r="D436" s="1">
        <v>0</v>
      </c>
      <c r="E436" s="1">
        <v>0</v>
      </c>
      <c r="F436" s="1">
        <v>0</v>
      </c>
      <c r="G436" s="1">
        <v>0</v>
      </c>
      <c r="H436" s="1">
        <v>44321</v>
      </c>
      <c r="I436" s="1">
        <v>44321</v>
      </c>
      <c r="J436" s="1">
        <v>0</v>
      </c>
      <c r="K436" s="1">
        <v>0</v>
      </c>
      <c r="L436" s="1">
        <f t="shared" si="20"/>
        <v>0</v>
      </c>
      <c r="M436" s="1">
        <f t="shared" si="20"/>
        <v>0</v>
      </c>
      <c r="N436" s="1" t="s">
        <v>382</v>
      </c>
      <c r="O436" s="1">
        <v>2022</v>
      </c>
    </row>
    <row r="437" spans="1:15" ht="15.6" x14ac:dyDescent="0.3">
      <c r="A437" s="1" t="s">
        <v>237</v>
      </c>
      <c r="B437" s="1" t="s">
        <v>236</v>
      </c>
      <c r="C437" s="1" t="s">
        <v>90</v>
      </c>
      <c r="D437" s="1">
        <v>17</v>
      </c>
      <c r="E437" s="1">
        <v>8453.58</v>
      </c>
      <c r="F437" s="1">
        <v>0</v>
      </c>
      <c r="G437" s="1">
        <v>0</v>
      </c>
      <c r="H437" s="1">
        <v>44746</v>
      </c>
      <c r="I437" s="1">
        <v>44746</v>
      </c>
      <c r="J437" s="1">
        <v>1</v>
      </c>
      <c r="K437" s="1">
        <f>+E437/D437</f>
        <v>497.26941176470586</v>
      </c>
      <c r="L437" s="1">
        <f t="shared" si="20"/>
        <v>16</v>
      </c>
      <c r="M437" s="1">
        <f t="shared" si="20"/>
        <v>7956.3105882352938</v>
      </c>
      <c r="N437" s="1" t="s">
        <v>382</v>
      </c>
      <c r="O437" s="1">
        <v>2022</v>
      </c>
    </row>
    <row r="438" spans="1:15" ht="15.6" x14ac:dyDescent="0.3">
      <c r="A438" s="1" t="s">
        <v>239</v>
      </c>
      <c r="B438" s="1" t="s">
        <v>238</v>
      </c>
      <c r="C438" s="1" t="s">
        <v>90</v>
      </c>
      <c r="D438" s="1">
        <v>0</v>
      </c>
      <c r="E438" s="1">
        <v>14278</v>
      </c>
      <c r="F438" s="1">
        <v>0</v>
      </c>
      <c r="G438" s="1">
        <v>0</v>
      </c>
      <c r="H438" s="1" t="s">
        <v>181</v>
      </c>
      <c r="I438" s="1" t="s">
        <v>181</v>
      </c>
      <c r="J438" s="1">
        <v>0</v>
      </c>
      <c r="K438" s="1">
        <v>0</v>
      </c>
      <c r="L438" s="1">
        <f t="shared" si="20"/>
        <v>0</v>
      </c>
      <c r="M438" s="1">
        <f t="shared" si="20"/>
        <v>14278</v>
      </c>
      <c r="N438" s="1" t="s">
        <v>382</v>
      </c>
      <c r="O438" s="1">
        <v>2022</v>
      </c>
    </row>
    <row r="439" spans="1:15" ht="15.6" x14ac:dyDescent="0.3">
      <c r="A439" s="1" t="s">
        <v>241</v>
      </c>
      <c r="B439" s="1" t="s">
        <v>240</v>
      </c>
      <c r="C439" s="1" t="s">
        <v>90</v>
      </c>
      <c r="D439" s="1">
        <v>0</v>
      </c>
      <c r="E439" s="1">
        <v>0</v>
      </c>
      <c r="F439" s="1">
        <v>12</v>
      </c>
      <c r="G439" s="1">
        <v>7560.02</v>
      </c>
      <c r="H439" s="1">
        <v>44747</v>
      </c>
      <c r="I439" s="1">
        <v>44747</v>
      </c>
      <c r="J439" s="1">
        <v>0</v>
      </c>
      <c r="K439" s="1">
        <v>0</v>
      </c>
      <c r="L439" s="1">
        <f t="shared" si="20"/>
        <v>12</v>
      </c>
      <c r="M439" s="1">
        <f t="shared" si="20"/>
        <v>7560.02</v>
      </c>
      <c r="N439" s="1" t="s">
        <v>382</v>
      </c>
      <c r="O439" s="1">
        <v>2022</v>
      </c>
    </row>
    <row r="440" spans="1:15" ht="15.6" x14ac:dyDescent="0.3">
      <c r="A440" s="1" t="s">
        <v>243</v>
      </c>
      <c r="B440" s="1" t="s">
        <v>242</v>
      </c>
      <c r="C440" s="1" t="s">
        <v>90</v>
      </c>
      <c r="D440" s="1">
        <v>3</v>
      </c>
      <c r="E440" s="1">
        <v>424.79999999999995</v>
      </c>
      <c r="F440" s="1">
        <v>0</v>
      </c>
      <c r="G440" s="1">
        <v>0</v>
      </c>
      <c r="H440" s="1" t="s">
        <v>181</v>
      </c>
      <c r="I440" s="1" t="s">
        <v>181</v>
      </c>
      <c r="J440" s="1">
        <v>0</v>
      </c>
      <c r="K440" s="1">
        <v>0</v>
      </c>
      <c r="L440" s="1">
        <f t="shared" si="20"/>
        <v>3</v>
      </c>
      <c r="M440" s="1">
        <f t="shared" si="20"/>
        <v>424.79999999999995</v>
      </c>
      <c r="N440" s="1" t="s">
        <v>382</v>
      </c>
      <c r="O440" s="1">
        <v>2022</v>
      </c>
    </row>
    <row r="441" spans="1:15" ht="15.6" x14ac:dyDescent="0.3">
      <c r="A441" s="1" t="s">
        <v>245</v>
      </c>
      <c r="B441" s="1" t="s">
        <v>244</v>
      </c>
      <c r="C441" s="1" t="s">
        <v>90</v>
      </c>
      <c r="D441" s="1">
        <v>0</v>
      </c>
      <c r="E441" s="1">
        <v>0</v>
      </c>
      <c r="F441" s="1">
        <v>4</v>
      </c>
      <c r="G441" s="1">
        <v>3480</v>
      </c>
      <c r="H441" s="1">
        <v>44747</v>
      </c>
      <c r="I441" s="1">
        <v>44747</v>
      </c>
      <c r="J441" s="1">
        <v>0</v>
      </c>
      <c r="K441" s="1">
        <v>0</v>
      </c>
      <c r="L441" s="1">
        <f t="shared" si="20"/>
        <v>4</v>
      </c>
      <c r="M441" s="1">
        <f t="shared" si="20"/>
        <v>3480</v>
      </c>
      <c r="N441" s="1" t="s">
        <v>382</v>
      </c>
      <c r="O441" s="1">
        <v>2022</v>
      </c>
    </row>
    <row r="442" spans="1:15" ht="15.6" x14ac:dyDescent="0.3">
      <c r="A442" s="1" t="s">
        <v>247</v>
      </c>
      <c r="B442" s="1" t="s">
        <v>361</v>
      </c>
      <c r="C442" s="1" t="s">
        <v>90</v>
      </c>
      <c r="D442" s="1">
        <v>0</v>
      </c>
      <c r="E442" s="1">
        <v>0</v>
      </c>
      <c r="F442" s="1">
        <v>2</v>
      </c>
      <c r="G442" s="1">
        <v>7466.66</v>
      </c>
      <c r="H442" s="1">
        <v>44747</v>
      </c>
      <c r="I442" s="1">
        <v>44747</v>
      </c>
      <c r="J442" s="1">
        <f>1+1</f>
        <v>2</v>
      </c>
      <c r="K442" s="1">
        <f>+G442</f>
        <v>7466.66</v>
      </c>
      <c r="L442" s="1">
        <f t="shared" si="20"/>
        <v>0</v>
      </c>
      <c r="M442" s="1">
        <f t="shared" si="20"/>
        <v>0</v>
      </c>
      <c r="N442" s="1" t="s">
        <v>382</v>
      </c>
      <c r="O442" s="1">
        <v>2022</v>
      </c>
    </row>
    <row r="443" spans="1:15" ht="15.6" x14ac:dyDescent="0.3">
      <c r="A443" s="1" t="s">
        <v>249</v>
      </c>
      <c r="B443" s="1" t="s">
        <v>362</v>
      </c>
      <c r="C443" s="1" t="s">
        <v>201</v>
      </c>
      <c r="D443" s="1">
        <v>0</v>
      </c>
      <c r="E443" s="1">
        <v>0</v>
      </c>
      <c r="F443" s="1">
        <v>0</v>
      </c>
      <c r="G443" s="1">
        <v>0</v>
      </c>
      <c r="H443" s="1"/>
      <c r="I443" s="1"/>
      <c r="J443" s="1">
        <v>0</v>
      </c>
      <c r="K443" s="1">
        <v>0</v>
      </c>
      <c r="L443" s="1">
        <f t="shared" si="20"/>
        <v>0</v>
      </c>
      <c r="M443" s="1">
        <f t="shared" si="20"/>
        <v>0</v>
      </c>
      <c r="N443" s="1" t="s">
        <v>382</v>
      </c>
      <c r="O443" s="1">
        <v>2022</v>
      </c>
    </row>
    <row r="444" spans="1:15" ht="15.6" x14ac:dyDescent="0.3">
      <c r="A444" s="1" t="s">
        <v>251</v>
      </c>
      <c r="B444" s="1" t="s">
        <v>248</v>
      </c>
      <c r="C444" s="1" t="s">
        <v>201</v>
      </c>
      <c r="D444" s="1">
        <v>0</v>
      </c>
      <c r="E444" s="1">
        <v>0</v>
      </c>
      <c r="F444" s="1">
        <v>0</v>
      </c>
      <c r="G444" s="1">
        <v>0</v>
      </c>
      <c r="H444" s="1" t="s">
        <v>181</v>
      </c>
      <c r="I444" s="1" t="s">
        <v>181</v>
      </c>
      <c r="J444" s="1">
        <v>0</v>
      </c>
      <c r="K444" s="1">
        <v>0</v>
      </c>
      <c r="L444" s="1">
        <f t="shared" si="20"/>
        <v>0</v>
      </c>
      <c r="M444" s="1">
        <f t="shared" si="20"/>
        <v>0</v>
      </c>
      <c r="N444" s="1" t="s">
        <v>382</v>
      </c>
      <c r="O444" s="1">
        <v>2022</v>
      </c>
    </row>
    <row r="445" spans="1:15" ht="15.6" x14ac:dyDescent="0.3">
      <c r="A445" s="1" t="s">
        <v>363</v>
      </c>
      <c r="B445" s="1" t="s">
        <v>250</v>
      </c>
      <c r="C445" s="1" t="s">
        <v>201</v>
      </c>
      <c r="D445" s="1">
        <v>0</v>
      </c>
      <c r="E445" s="1">
        <v>0</v>
      </c>
      <c r="F445" s="1">
        <v>0</v>
      </c>
      <c r="G445" s="1">
        <v>0</v>
      </c>
      <c r="H445" s="1" t="s">
        <v>181</v>
      </c>
      <c r="I445" s="1" t="s">
        <v>181</v>
      </c>
      <c r="J445" s="1">
        <v>0</v>
      </c>
      <c r="K445" s="1">
        <v>0</v>
      </c>
      <c r="L445" s="1">
        <f t="shared" si="20"/>
        <v>0</v>
      </c>
      <c r="M445" s="1">
        <f t="shared" si="20"/>
        <v>0</v>
      </c>
      <c r="N445" s="1" t="s">
        <v>382</v>
      </c>
      <c r="O445" s="1">
        <v>2022</v>
      </c>
    </row>
    <row r="446" spans="1:15" ht="15.6" x14ac:dyDescent="0.3">
      <c r="A446" s="1" t="s">
        <v>364</v>
      </c>
      <c r="B446" s="1" t="s">
        <v>252</v>
      </c>
      <c r="C446" s="1" t="s">
        <v>90</v>
      </c>
      <c r="D446" s="1">
        <v>2</v>
      </c>
      <c r="E446" s="1">
        <v>1538.7199999999998</v>
      </c>
      <c r="F446" s="1">
        <v>3</v>
      </c>
      <c r="G446" s="1">
        <v>1371.42</v>
      </c>
      <c r="H446" s="1">
        <v>44747</v>
      </c>
      <c r="I446" s="1">
        <v>44747</v>
      </c>
      <c r="J446" s="1">
        <v>0</v>
      </c>
      <c r="K446" s="1">
        <v>0</v>
      </c>
      <c r="L446" s="1">
        <f t="shared" si="20"/>
        <v>5</v>
      </c>
      <c r="M446" s="1">
        <f t="shared" si="20"/>
        <v>2910.14</v>
      </c>
      <c r="N446" s="1" t="s">
        <v>382</v>
      </c>
      <c r="O446" s="1">
        <v>2022</v>
      </c>
    </row>
    <row r="447" spans="1:15" ht="15.6" x14ac:dyDescent="0.3">
      <c r="A447" s="1"/>
      <c r="B447" s="1" t="s">
        <v>369</v>
      </c>
      <c r="C447" s="1"/>
      <c r="D447" s="1"/>
      <c r="E447" s="1"/>
      <c r="F447" s="1">
        <v>6</v>
      </c>
      <c r="G447" s="1">
        <v>432.02</v>
      </c>
      <c r="H447" s="1">
        <v>44747</v>
      </c>
      <c r="I447" s="1">
        <v>44747</v>
      </c>
      <c r="J447" s="1"/>
      <c r="K447" s="1"/>
      <c r="L447" s="1">
        <f t="shared" ref="L447:M459" si="21">+D447+F447-J447</f>
        <v>6</v>
      </c>
      <c r="M447" s="1">
        <f t="shared" si="21"/>
        <v>432.02</v>
      </c>
      <c r="N447" s="1" t="s">
        <v>382</v>
      </c>
      <c r="O447" s="1">
        <v>2022</v>
      </c>
    </row>
    <row r="448" spans="1:15" ht="15.6" x14ac:dyDescent="0.3">
      <c r="A448" s="1"/>
      <c r="B448" s="1" t="s">
        <v>370</v>
      </c>
      <c r="C448" s="1"/>
      <c r="D448" s="1"/>
      <c r="E448" s="1"/>
      <c r="F448" s="1">
        <v>6</v>
      </c>
      <c r="G448" s="1">
        <v>432.02</v>
      </c>
      <c r="H448" s="1">
        <v>44747</v>
      </c>
      <c r="I448" s="1">
        <v>44747</v>
      </c>
      <c r="J448" s="1"/>
      <c r="K448" s="1"/>
      <c r="L448" s="1">
        <f t="shared" si="21"/>
        <v>6</v>
      </c>
      <c r="M448" s="1">
        <f t="shared" si="21"/>
        <v>432.02</v>
      </c>
      <c r="N448" s="1" t="s">
        <v>382</v>
      </c>
      <c r="O448" s="1">
        <v>2022</v>
      </c>
    </row>
    <row r="449" spans="1:15" ht="15.6" x14ac:dyDescent="0.3">
      <c r="A449" s="1"/>
      <c r="B449" s="1" t="s">
        <v>371</v>
      </c>
      <c r="C449" s="1"/>
      <c r="D449" s="1">
        <v>0</v>
      </c>
      <c r="E449" s="1">
        <v>0</v>
      </c>
      <c r="F449" s="1">
        <v>4</v>
      </c>
      <c r="G449" s="1">
        <v>146.46</v>
      </c>
      <c r="H449" s="1">
        <v>44747</v>
      </c>
      <c r="I449" s="1">
        <v>44747</v>
      </c>
      <c r="J449" s="1">
        <v>2</v>
      </c>
      <c r="K449" s="1">
        <f>+G449/F449*J449</f>
        <v>73.23</v>
      </c>
      <c r="L449" s="1">
        <f t="shared" si="21"/>
        <v>2</v>
      </c>
      <c r="M449" s="1">
        <f t="shared" si="21"/>
        <v>73.23</v>
      </c>
      <c r="N449" s="1" t="s">
        <v>382</v>
      </c>
      <c r="O449" s="1">
        <v>2022</v>
      </c>
    </row>
    <row r="450" spans="1:15" ht="15.6" x14ac:dyDescent="0.3">
      <c r="A450" s="1"/>
      <c r="B450" s="1" t="s">
        <v>372</v>
      </c>
      <c r="C450" s="1"/>
      <c r="D450" s="1">
        <v>0</v>
      </c>
      <c r="E450" s="1">
        <v>0</v>
      </c>
      <c r="F450" s="1">
        <v>6</v>
      </c>
      <c r="G450" s="1">
        <v>186.79</v>
      </c>
      <c r="H450" s="1">
        <v>44747</v>
      </c>
      <c r="I450" s="1">
        <v>44747</v>
      </c>
      <c r="J450" s="1">
        <v>2</v>
      </c>
      <c r="K450" s="1">
        <f t="shared" ref="K450:K451" si="22">+G450/F450*J450</f>
        <v>62.263333333333328</v>
      </c>
      <c r="L450" s="1">
        <f t="shared" si="21"/>
        <v>4</v>
      </c>
      <c r="M450" s="1">
        <f t="shared" si="21"/>
        <v>124.52666666666667</v>
      </c>
      <c r="N450" s="1" t="s">
        <v>382</v>
      </c>
      <c r="O450" s="1">
        <v>2022</v>
      </c>
    </row>
    <row r="451" spans="1:15" ht="15.6" x14ac:dyDescent="0.3">
      <c r="A451" s="1"/>
      <c r="B451" s="1" t="s">
        <v>373</v>
      </c>
      <c r="C451" s="1"/>
      <c r="D451" s="1">
        <v>0</v>
      </c>
      <c r="E451" s="1">
        <v>0</v>
      </c>
      <c r="F451" s="1">
        <v>12</v>
      </c>
      <c r="G451" s="1">
        <v>4680.0200000000004</v>
      </c>
      <c r="H451" s="1">
        <v>44747</v>
      </c>
      <c r="I451" s="1">
        <v>44747</v>
      </c>
      <c r="J451" s="1">
        <f>2+2+1</f>
        <v>5</v>
      </c>
      <c r="K451" s="1">
        <f t="shared" si="22"/>
        <v>1950.0083333333337</v>
      </c>
      <c r="L451" s="1">
        <f t="shared" si="21"/>
        <v>7</v>
      </c>
      <c r="M451" s="1">
        <f t="shared" si="21"/>
        <v>2730.0116666666668</v>
      </c>
      <c r="N451" s="1" t="s">
        <v>382</v>
      </c>
      <c r="O451" s="1">
        <v>2022</v>
      </c>
    </row>
    <row r="452" spans="1:15" ht="15.6" x14ac:dyDescent="0.3">
      <c r="A452" s="1"/>
      <c r="B452" s="1" t="s">
        <v>374</v>
      </c>
      <c r="C452" s="1"/>
      <c r="D452" s="1">
        <v>0</v>
      </c>
      <c r="E452" s="1">
        <v>0</v>
      </c>
      <c r="F452" s="1">
        <v>12</v>
      </c>
      <c r="G452" s="1">
        <v>503.95</v>
      </c>
      <c r="H452" s="1">
        <v>44747</v>
      </c>
      <c r="I452" s="1">
        <v>44747</v>
      </c>
      <c r="J452" s="1">
        <f>2+2</f>
        <v>4</v>
      </c>
      <c r="K452" s="1">
        <f>+G452/F452*J452</f>
        <v>167.98333333333332</v>
      </c>
      <c r="L452" s="1">
        <f t="shared" si="21"/>
        <v>8</v>
      </c>
      <c r="M452" s="1">
        <f t="shared" si="21"/>
        <v>335.9666666666667</v>
      </c>
      <c r="N452" s="1" t="s">
        <v>382</v>
      </c>
      <c r="O452" s="1">
        <v>2022</v>
      </c>
    </row>
    <row r="453" spans="1:15" ht="15.6" x14ac:dyDescent="0.3">
      <c r="A453" s="1"/>
      <c r="B453" s="1" t="s">
        <v>375</v>
      </c>
      <c r="C453" s="1"/>
      <c r="D453" s="1">
        <v>0</v>
      </c>
      <c r="E453" s="1">
        <v>0</v>
      </c>
      <c r="F453" s="1">
        <v>6</v>
      </c>
      <c r="G453" s="1">
        <v>705.59</v>
      </c>
      <c r="H453" s="1">
        <v>44747</v>
      </c>
      <c r="I453" s="1">
        <v>44747</v>
      </c>
      <c r="J453" s="1">
        <v>1</v>
      </c>
      <c r="K453" s="1">
        <f>+G453/F453*J453</f>
        <v>117.59833333333334</v>
      </c>
      <c r="L453" s="1">
        <f t="shared" si="21"/>
        <v>5</v>
      </c>
      <c r="M453" s="1">
        <f t="shared" si="21"/>
        <v>587.99166666666667</v>
      </c>
      <c r="N453" s="1" t="s">
        <v>382</v>
      </c>
      <c r="O453" s="1">
        <v>2022</v>
      </c>
    </row>
    <row r="454" spans="1:15" ht="15.6" x14ac:dyDescent="0.3">
      <c r="A454" s="1"/>
      <c r="B454" s="1" t="s">
        <v>376</v>
      </c>
      <c r="C454" s="1"/>
      <c r="D454" s="1">
        <v>0</v>
      </c>
      <c r="E454" s="1">
        <v>0</v>
      </c>
      <c r="F454" s="1">
        <v>1</v>
      </c>
      <c r="G454" s="1">
        <v>500</v>
      </c>
      <c r="H454" s="1">
        <v>44747</v>
      </c>
      <c r="I454" s="1">
        <v>44747</v>
      </c>
      <c r="J454" s="1">
        <v>1</v>
      </c>
      <c r="K454" s="1">
        <f>+G454/F454*J454</f>
        <v>500</v>
      </c>
      <c r="L454" s="1">
        <f t="shared" si="21"/>
        <v>0</v>
      </c>
      <c r="M454" s="1">
        <f t="shared" si="21"/>
        <v>0</v>
      </c>
      <c r="N454" s="1" t="s">
        <v>382</v>
      </c>
      <c r="O454" s="1">
        <v>2022</v>
      </c>
    </row>
    <row r="455" spans="1:15" ht="15.6" x14ac:dyDescent="0.3">
      <c r="A455" s="1"/>
      <c r="B455" s="1" t="s">
        <v>377</v>
      </c>
      <c r="C455" s="1"/>
      <c r="D455" s="1">
        <v>0</v>
      </c>
      <c r="E455" s="1">
        <v>0</v>
      </c>
      <c r="F455" s="1">
        <v>10</v>
      </c>
      <c r="G455" s="1">
        <v>36580</v>
      </c>
      <c r="H455" s="1">
        <v>44748</v>
      </c>
      <c r="I455" s="1">
        <v>44748</v>
      </c>
      <c r="J455" s="1">
        <v>0</v>
      </c>
      <c r="K455" s="1">
        <f>+G455/F455*J455</f>
        <v>0</v>
      </c>
      <c r="L455" s="1">
        <f t="shared" si="21"/>
        <v>10</v>
      </c>
      <c r="M455" s="1">
        <f t="shared" si="21"/>
        <v>36580</v>
      </c>
      <c r="N455" s="1" t="s">
        <v>382</v>
      </c>
      <c r="O455" s="1">
        <v>2022</v>
      </c>
    </row>
    <row r="456" spans="1:15" ht="15.6" x14ac:dyDescent="0.3">
      <c r="A456" s="1"/>
      <c r="B456" s="1" t="s">
        <v>378</v>
      </c>
      <c r="C456" s="1"/>
      <c r="D456" s="1">
        <v>0</v>
      </c>
      <c r="E456" s="1">
        <v>0</v>
      </c>
      <c r="F456" s="1">
        <v>10</v>
      </c>
      <c r="G456" s="1">
        <v>23600</v>
      </c>
      <c r="H456" s="1">
        <v>44748</v>
      </c>
      <c r="I456" s="1">
        <v>44748</v>
      </c>
      <c r="J456" s="1">
        <v>2</v>
      </c>
      <c r="K456" s="1">
        <f>+G456/F456*J456</f>
        <v>4720</v>
      </c>
      <c r="L456" s="1">
        <f t="shared" si="21"/>
        <v>8</v>
      </c>
      <c r="M456" s="1">
        <f t="shared" si="21"/>
        <v>18880</v>
      </c>
      <c r="N456" s="1" t="s">
        <v>382</v>
      </c>
      <c r="O456" s="1">
        <v>2022</v>
      </c>
    </row>
    <row r="457" spans="1:15" ht="15.6" x14ac:dyDescent="0.3">
      <c r="A457" s="1"/>
      <c r="B457" s="1" t="s">
        <v>379</v>
      </c>
      <c r="C457" s="1"/>
      <c r="D457" s="1">
        <v>0</v>
      </c>
      <c r="E457" s="1">
        <v>0</v>
      </c>
      <c r="F457" s="1">
        <v>75</v>
      </c>
      <c r="G457" s="1">
        <v>708</v>
      </c>
      <c r="H457" s="1">
        <v>44748</v>
      </c>
      <c r="I457" s="1">
        <v>44748</v>
      </c>
      <c r="J457" s="1">
        <v>75</v>
      </c>
      <c r="K457" s="1">
        <f t="shared" ref="K457:K459" si="23">+G457/F457*J457</f>
        <v>708</v>
      </c>
      <c r="L457" s="1">
        <f t="shared" si="21"/>
        <v>0</v>
      </c>
      <c r="M457" s="1">
        <f t="shared" si="21"/>
        <v>0</v>
      </c>
      <c r="N457" s="1" t="s">
        <v>382</v>
      </c>
      <c r="O457" s="1">
        <v>2022</v>
      </c>
    </row>
    <row r="458" spans="1:15" ht="15.6" x14ac:dyDescent="0.3">
      <c r="A458" s="1"/>
      <c r="B458" s="1" t="s">
        <v>380</v>
      </c>
      <c r="C458" s="1"/>
      <c r="D458" s="1">
        <v>0</v>
      </c>
      <c r="E458" s="1">
        <v>0</v>
      </c>
      <c r="F458" s="1">
        <v>75</v>
      </c>
      <c r="G458" s="1">
        <v>705</v>
      </c>
      <c r="H458" s="1">
        <v>44748</v>
      </c>
      <c r="I458" s="1">
        <v>44748</v>
      </c>
      <c r="J458" s="1">
        <v>75</v>
      </c>
      <c r="K458" s="1">
        <f t="shared" si="23"/>
        <v>705</v>
      </c>
      <c r="L458" s="1">
        <f t="shared" si="21"/>
        <v>0</v>
      </c>
      <c r="M458" s="1">
        <f t="shared" si="21"/>
        <v>0</v>
      </c>
      <c r="N458" s="1" t="s">
        <v>382</v>
      </c>
      <c r="O458" s="1">
        <v>2022</v>
      </c>
    </row>
    <row r="459" spans="1:15" ht="15.6" x14ac:dyDescent="0.3">
      <c r="A459" s="1"/>
      <c r="B459" s="1" t="s">
        <v>381</v>
      </c>
      <c r="C459" s="1"/>
      <c r="D459" s="1">
        <v>0</v>
      </c>
      <c r="E459" s="1">
        <v>0</v>
      </c>
      <c r="F459" s="1">
        <v>75</v>
      </c>
      <c r="G459" s="1">
        <v>944</v>
      </c>
      <c r="H459" s="1">
        <v>44748</v>
      </c>
      <c r="I459" s="1">
        <v>44748</v>
      </c>
      <c r="J459" s="1">
        <v>75</v>
      </c>
      <c r="K459" s="1">
        <f t="shared" si="23"/>
        <v>944</v>
      </c>
      <c r="L459" s="1">
        <f t="shared" si="21"/>
        <v>0</v>
      </c>
      <c r="M459" s="1">
        <f t="shared" si="21"/>
        <v>0</v>
      </c>
      <c r="N459" s="1" t="s">
        <v>382</v>
      </c>
      <c r="O459" s="1">
        <v>2022</v>
      </c>
    </row>
    <row r="460" spans="1:15" ht="15.6" x14ac:dyDescent="0.3">
      <c r="A460" s="1"/>
      <c r="B460" s="1" t="s">
        <v>365</v>
      </c>
      <c r="C460" s="1">
        <v>0</v>
      </c>
      <c r="D460" s="1">
        <v>0</v>
      </c>
      <c r="E460" s="1">
        <v>0</v>
      </c>
      <c r="F460" s="1">
        <v>0</v>
      </c>
      <c r="G460" s="1">
        <v>0</v>
      </c>
      <c r="H460" s="1"/>
      <c r="I460" s="1"/>
      <c r="J460" s="1">
        <v>0</v>
      </c>
      <c r="K460" s="1">
        <v>0</v>
      </c>
      <c r="L460" s="1">
        <v>0</v>
      </c>
      <c r="M460" s="1">
        <v>0</v>
      </c>
      <c r="N460" s="1" t="s">
        <v>382</v>
      </c>
      <c r="O460" s="1">
        <v>2022</v>
      </c>
    </row>
    <row r="461" spans="1:15" ht="15.6" x14ac:dyDescent="0.3">
      <c r="A461" s="1" t="s">
        <v>13</v>
      </c>
      <c r="B461" s="1" t="s">
        <v>14</v>
      </c>
      <c r="C461" s="1" t="s">
        <v>255</v>
      </c>
      <c r="D461" s="1">
        <v>8</v>
      </c>
      <c r="E461" s="1">
        <v>1501.57</v>
      </c>
      <c r="F461" s="1">
        <v>0</v>
      </c>
      <c r="G461" s="1">
        <v>0</v>
      </c>
      <c r="H461" s="1" t="s">
        <v>256</v>
      </c>
      <c r="I461" s="1" t="s">
        <v>256</v>
      </c>
      <c r="J461" s="1">
        <v>3</v>
      </c>
      <c r="K461" s="1">
        <v>563.09</v>
      </c>
      <c r="L461" s="1">
        <f>+D461+F461-J461</f>
        <v>5</v>
      </c>
      <c r="M461" s="1">
        <f t="shared" ref="M461:M471" si="24">+E461+G461-K461</f>
        <v>938.4799999999999</v>
      </c>
      <c r="N461" s="1" t="s">
        <v>520</v>
      </c>
      <c r="O461" s="1">
        <v>2022</v>
      </c>
    </row>
    <row r="462" spans="1:15" ht="15.6" x14ac:dyDescent="0.3">
      <c r="A462" s="1" t="s">
        <v>257</v>
      </c>
      <c r="B462" s="1" t="s">
        <v>15</v>
      </c>
      <c r="C462" s="1" t="s">
        <v>258</v>
      </c>
      <c r="D462" s="1">
        <v>7</v>
      </c>
      <c r="E462" s="1">
        <v>1259.9785999999997</v>
      </c>
      <c r="F462" s="1">
        <v>0</v>
      </c>
      <c r="G462" s="1">
        <v>0</v>
      </c>
      <c r="H462" s="1" t="s">
        <v>256</v>
      </c>
      <c r="I462" s="1" t="s">
        <v>256</v>
      </c>
      <c r="J462" s="1">
        <v>5</v>
      </c>
      <c r="K462" s="1">
        <f t="shared" ref="K462:K468" si="25">+E462/D462*J462</f>
        <v>899.98471428571406</v>
      </c>
      <c r="L462" s="1">
        <f t="shared" ref="L462:L471" si="26">+D462+F462-J462</f>
        <v>2</v>
      </c>
      <c r="M462" s="1">
        <f t="shared" si="24"/>
        <v>359.99388571428562</v>
      </c>
      <c r="N462" s="1" t="s">
        <v>520</v>
      </c>
      <c r="O462" s="1">
        <v>2022</v>
      </c>
    </row>
    <row r="463" spans="1:15" ht="15.6" x14ac:dyDescent="0.3">
      <c r="A463" s="1" t="s">
        <v>259</v>
      </c>
      <c r="B463" s="1" t="s">
        <v>16</v>
      </c>
      <c r="C463" s="1" t="s">
        <v>258</v>
      </c>
      <c r="D463" s="1">
        <v>24</v>
      </c>
      <c r="E463" s="1">
        <v>6681.6</v>
      </c>
      <c r="F463" s="1">
        <v>0</v>
      </c>
      <c r="G463" s="1">
        <v>0</v>
      </c>
      <c r="H463" s="1" t="s">
        <v>256</v>
      </c>
      <c r="I463" s="1" t="s">
        <v>256</v>
      </c>
      <c r="J463" s="1">
        <v>7</v>
      </c>
      <c r="K463" s="1">
        <f t="shared" si="25"/>
        <v>1948.8000000000002</v>
      </c>
      <c r="L463" s="1">
        <f t="shared" si="26"/>
        <v>17</v>
      </c>
      <c r="M463" s="1">
        <f t="shared" si="24"/>
        <v>4732.8</v>
      </c>
      <c r="N463" s="1" t="s">
        <v>520</v>
      </c>
      <c r="O463" s="1">
        <v>2022</v>
      </c>
    </row>
    <row r="464" spans="1:15" ht="15.6" x14ac:dyDescent="0.3">
      <c r="A464" s="1" t="s">
        <v>260</v>
      </c>
      <c r="B464" s="1" t="s">
        <v>17</v>
      </c>
      <c r="C464" s="1" t="s">
        <v>261</v>
      </c>
      <c r="D464" s="1">
        <v>2</v>
      </c>
      <c r="E464" s="1">
        <v>667.18880000000013</v>
      </c>
      <c r="F464" s="1">
        <v>0</v>
      </c>
      <c r="G464" s="1">
        <v>0</v>
      </c>
      <c r="H464" s="1" t="s">
        <v>256</v>
      </c>
      <c r="I464" s="1" t="s">
        <v>256</v>
      </c>
      <c r="J464" s="1">
        <v>1</v>
      </c>
      <c r="K464" s="1">
        <f t="shared" si="25"/>
        <v>333.59440000000006</v>
      </c>
      <c r="L464" s="1">
        <f t="shared" si="26"/>
        <v>1</v>
      </c>
      <c r="M464" s="1">
        <f t="shared" si="24"/>
        <v>333.59440000000006</v>
      </c>
      <c r="N464" s="1" t="s">
        <v>520</v>
      </c>
      <c r="O464" s="1">
        <v>2022</v>
      </c>
    </row>
    <row r="465" spans="1:15" ht="15.6" x14ac:dyDescent="0.3">
      <c r="A465" s="1" t="s">
        <v>262</v>
      </c>
      <c r="B465" s="1" t="s">
        <v>18</v>
      </c>
      <c r="C465" s="1" t="s">
        <v>261</v>
      </c>
      <c r="D465" s="1">
        <v>8</v>
      </c>
      <c r="E465" s="1">
        <v>2831.9534545454544</v>
      </c>
      <c r="F465" s="1">
        <v>0</v>
      </c>
      <c r="G465" s="1">
        <v>0</v>
      </c>
      <c r="H465" s="1" t="s">
        <v>256</v>
      </c>
      <c r="I465" s="1" t="s">
        <v>256</v>
      </c>
      <c r="J465" s="1">
        <v>1</v>
      </c>
      <c r="K465" s="1">
        <f t="shared" si="25"/>
        <v>353.9941818181818</v>
      </c>
      <c r="L465" s="1">
        <f t="shared" si="26"/>
        <v>7</v>
      </c>
      <c r="M465" s="1">
        <f t="shared" si="24"/>
        <v>2477.9592727272725</v>
      </c>
      <c r="N465" s="1" t="s">
        <v>520</v>
      </c>
      <c r="O465" s="1">
        <v>2022</v>
      </c>
    </row>
    <row r="466" spans="1:15" ht="15.6" x14ac:dyDescent="0.3">
      <c r="A466" s="1" t="s">
        <v>263</v>
      </c>
      <c r="B466" s="1" t="s">
        <v>19</v>
      </c>
      <c r="C466" s="1" t="s">
        <v>261</v>
      </c>
      <c r="D466" s="1">
        <v>7</v>
      </c>
      <c r="E466" s="1">
        <v>2519.9579999999996</v>
      </c>
      <c r="F466" s="1">
        <v>0</v>
      </c>
      <c r="G466" s="1">
        <v>0</v>
      </c>
      <c r="H466" s="1" t="s">
        <v>256</v>
      </c>
      <c r="I466" s="1" t="s">
        <v>256</v>
      </c>
      <c r="J466" s="1">
        <v>1</v>
      </c>
      <c r="K466" s="1">
        <f t="shared" si="25"/>
        <v>359.99399999999997</v>
      </c>
      <c r="L466" s="1">
        <f t="shared" si="26"/>
        <v>6</v>
      </c>
      <c r="M466" s="1">
        <f t="shared" si="24"/>
        <v>2159.9639999999995</v>
      </c>
      <c r="N466" s="1" t="s">
        <v>520</v>
      </c>
      <c r="O466" s="1">
        <v>2022</v>
      </c>
    </row>
    <row r="467" spans="1:15" ht="15.6" x14ac:dyDescent="0.3">
      <c r="A467" s="1" t="s">
        <v>264</v>
      </c>
      <c r="B467" s="1" t="s">
        <v>20</v>
      </c>
      <c r="C467" s="1" t="s">
        <v>261</v>
      </c>
      <c r="D467" s="1">
        <v>0</v>
      </c>
      <c r="E467" s="1">
        <v>0</v>
      </c>
      <c r="F467" s="1">
        <v>0</v>
      </c>
      <c r="G467" s="1">
        <v>0</v>
      </c>
      <c r="H467" s="1" t="s">
        <v>256</v>
      </c>
      <c r="I467" s="1" t="s">
        <v>256</v>
      </c>
      <c r="J467" s="1">
        <v>0</v>
      </c>
      <c r="K467" s="1">
        <v>0</v>
      </c>
      <c r="L467" s="1">
        <f t="shared" si="26"/>
        <v>0</v>
      </c>
      <c r="M467" s="1">
        <f t="shared" si="24"/>
        <v>0</v>
      </c>
      <c r="N467" s="1" t="s">
        <v>520</v>
      </c>
      <c r="O467" s="1">
        <v>2022</v>
      </c>
    </row>
    <row r="468" spans="1:15" ht="15.6" x14ac:dyDescent="0.3">
      <c r="A468" s="1" t="s">
        <v>265</v>
      </c>
      <c r="B468" s="1" t="s">
        <v>21</v>
      </c>
      <c r="C468" s="1" t="s">
        <v>261</v>
      </c>
      <c r="D468" s="1">
        <v>1</v>
      </c>
      <c r="E468" s="1">
        <v>269.995</v>
      </c>
      <c r="F468" s="1">
        <v>0</v>
      </c>
      <c r="G468" s="1">
        <v>0</v>
      </c>
      <c r="H468" s="1">
        <v>44740</v>
      </c>
      <c r="I468" s="1" t="s">
        <v>256</v>
      </c>
      <c r="J468" s="1">
        <v>1</v>
      </c>
      <c r="K468" s="1">
        <f t="shared" si="25"/>
        <v>269.995</v>
      </c>
      <c r="L468" s="1">
        <f t="shared" si="26"/>
        <v>0</v>
      </c>
      <c r="M468" s="1">
        <f t="shared" si="24"/>
        <v>0</v>
      </c>
      <c r="N468" s="1" t="s">
        <v>520</v>
      </c>
      <c r="O468" s="1">
        <v>2022</v>
      </c>
    </row>
    <row r="469" spans="1:15" ht="15.6" x14ac:dyDescent="0.3">
      <c r="A469" s="1" t="s">
        <v>266</v>
      </c>
      <c r="B469" s="1" t="s">
        <v>267</v>
      </c>
      <c r="C469" s="1" t="s">
        <v>90</v>
      </c>
      <c r="D469" s="1">
        <v>0</v>
      </c>
      <c r="E469" s="1">
        <v>0</v>
      </c>
      <c r="F469" s="1">
        <v>0</v>
      </c>
      <c r="G469" s="1">
        <v>0</v>
      </c>
      <c r="H469" s="1" t="s">
        <v>256</v>
      </c>
      <c r="I469" s="1" t="s">
        <v>256</v>
      </c>
      <c r="J469" s="1"/>
      <c r="K469" s="1">
        <v>0</v>
      </c>
      <c r="L469" s="1">
        <f t="shared" si="26"/>
        <v>0</v>
      </c>
      <c r="M469" s="1">
        <f t="shared" si="24"/>
        <v>0</v>
      </c>
      <c r="N469" s="1" t="s">
        <v>520</v>
      </c>
      <c r="O469" s="1">
        <v>2022</v>
      </c>
    </row>
    <row r="470" spans="1:15" ht="15.6" x14ac:dyDescent="0.3">
      <c r="A470" s="1" t="s">
        <v>268</v>
      </c>
      <c r="B470" s="1" t="s">
        <v>269</v>
      </c>
      <c r="C470" s="1" t="s">
        <v>90</v>
      </c>
      <c r="D470" s="1">
        <v>0</v>
      </c>
      <c r="E470" s="1">
        <v>0</v>
      </c>
      <c r="F470" s="1">
        <v>0</v>
      </c>
      <c r="G470" s="1">
        <v>0</v>
      </c>
      <c r="H470" s="1" t="s">
        <v>256</v>
      </c>
      <c r="I470" s="1" t="s">
        <v>256</v>
      </c>
      <c r="J470" s="1">
        <v>0</v>
      </c>
      <c r="K470" s="1">
        <v>0</v>
      </c>
      <c r="L470" s="1">
        <f t="shared" si="26"/>
        <v>0</v>
      </c>
      <c r="M470" s="1">
        <f t="shared" si="24"/>
        <v>0</v>
      </c>
      <c r="N470" s="1" t="s">
        <v>520</v>
      </c>
      <c r="O470" s="1">
        <v>2022</v>
      </c>
    </row>
    <row r="471" spans="1:15" ht="15.6" x14ac:dyDescent="0.3">
      <c r="A471" s="1" t="s">
        <v>270</v>
      </c>
      <c r="B471" s="1" t="s">
        <v>20</v>
      </c>
      <c r="C471" s="1" t="s">
        <v>261</v>
      </c>
      <c r="D471" s="1">
        <v>0</v>
      </c>
      <c r="E471" s="1">
        <v>0</v>
      </c>
      <c r="F471" s="1">
        <v>0</v>
      </c>
      <c r="G471" s="1">
        <v>0</v>
      </c>
      <c r="H471" s="1">
        <v>44613</v>
      </c>
      <c r="I471" s="1">
        <v>44613</v>
      </c>
      <c r="J471" s="1">
        <v>0</v>
      </c>
      <c r="K471" s="1">
        <v>0</v>
      </c>
      <c r="L471" s="1">
        <f t="shared" si="26"/>
        <v>0</v>
      </c>
      <c r="M471" s="1">
        <f t="shared" si="24"/>
        <v>0</v>
      </c>
      <c r="N471" s="1" t="s">
        <v>520</v>
      </c>
      <c r="O471" s="1">
        <v>2022</v>
      </c>
    </row>
    <row r="472" spans="1:15" ht="15.6" x14ac:dyDescent="0.3">
      <c r="A472" s="1" t="s">
        <v>271</v>
      </c>
      <c r="B472" s="1" t="s">
        <v>21</v>
      </c>
      <c r="C472" s="1" t="s">
        <v>261</v>
      </c>
      <c r="D472" s="1">
        <v>0</v>
      </c>
      <c r="E472" s="1">
        <v>0</v>
      </c>
      <c r="F472" s="1">
        <v>0</v>
      </c>
      <c r="G472" s="1">
        <v>0</v>
      </c>
      <c r="H472" s="1">
        <v>44613</v>
      </c>
      <c r="I472" s="1">
        <v>44613</v>
      </c>
      <c r="J472" s="1">
        <v>0</v>
      </c>
      <c r="K472" s="1">
        <v>0</v>
      </c>
      <c r="L472" s="1">
        <v>0</v>
      </c>
      <c r="M472" s="1">
        <v>0</v>
      </c>
      <c r="N472" s="1" t="s">
        <v>520</v>
      </c>
      <c r="O472" s="1">
        <v>2022</v>
      </c>
    </row>
    <row r="473" spans="1:15" ht="15.6" x14ac:dyDescent="0.3">
      <c r="A473" s="1" t="s">
        <v>384</v>
      </c>
      <c r="B473" s="1" t="s">
        <v>267</v>
      </c>
      <c r="C473" s="1" t="s">
        <v>261</v>
      </c>
      <c r="D473" s="1"/>
      <c r="E473" s="1"/>
      <c r="F473" s="1"/>
      <c r="G473" s="1"/>
      <c r="H473" s="1" t="s">
        <v>385</v>
      </c>
      <c r="I473" s="1" t="s">
        <v>385</v>
      </c>
      <c r="J473" s="1"/>
      <c r="K473" s="1"/>
      <c r="L473" s="1"/>
      <c r="M473" s="1"/>
      <c r="N473" s="1" t="s">
        <v>520</v>
      </c>
      <c r="O473" s="1">
        <v>2022</v>
      </c>
    </row>
    <row r="474" spans="1:15" ht="15.6" x14ac:dyDescent="0.3">
      <c r="A474" s="1" t="s">
        <v>386</v>
      </c>
      <c r="B474" s="1" t="s">
        <v>269</v>
      </c>
      <c r="C474" s="1" t="s">
        <v>90</v>
      </c>
      <c r="D474" s="1"/>
      <c r="E474" s="1"/>
      <c r="F474" s="1"/>
      <c r="G474" s="1"/>
      <c r="H474" s="1" t="s">
        <v>385</v>
      </c>
      <c r="I474" s="1" t="s">
        <v>385</v>
      </c>
      <c r="J474" s="1"/>
      <c r="K474" s="1"/>
      <c r="L474" s="1"/>
      <c r="M474" s="1"/>
      <c r="N474" s="1" t="s">
        <v>520</v>
      </c>
      <c r="O474" s="1">
        <v>2022</v>
      </c>
    </row>
    <row r="475" spans="1:15" ht="15.6" x14ac:dyDescent="0.3">
      <c r="A475" s="1" t="s">
        <v>387</v>
      </c>
      <c r="B475" s="1" t="s">
        <v>388</v>
      </c>
      <c r="C475" s="1" t="s">
        <v>261</v>
      </c>
      <c r="D475" s="1"/>
      <c r="E475" s="1"/>
      <c r="F475" s="1">
        <v>120</v>
      </c>
      <c r="G475" s="1">
        <v>17416.8</v>
      </c>
      <c r="H475" s="1" t="s">
        <v>385</v>
      </c>
      <c r="I475" s="1" t="s">
        <v>385</v>
      </c>
      <c r="J475" s="1">
        <v>120</v>
      </c>
      <c r="K475" s="1">
        <v>17416.8</v>
      </c>
      <c r="L475" s="1">
        <f t="shared" ref="L475:M494" si="27">+D475+F475-J475</f>
        <v>0</v>
      </c>
      <c r="M475" s="1">
        <f t="shared" si="27"/>
        <v>0</v>
      </c>
      <c r="N475" s="1" t="s">
        <v>520</v>
      </c>
      <c r="O475" s="1">
        <v>2022</v>
      </c>
    </row>
    <row r="476" spans="1:15" ht="15.6" x14ac:dyDescent="0.3">
      <c r="A476" s="1" t="s">
        <v>389</v>
      </c>
      <c r="B476" s="1" t="s">
        <v>390</v>
      </c>
      <c r="C476" s="1" t="s">
        <v>391</v>
      </c>
      <c r="D476" s="1"/>
      <c r="E476" s="1"/>
      <c r="F476" s="1">
        <v>120</v>
      </c>
      <c r="G476" s="1">
        <v>50268</v>
      </c>
      <c r="H476" s="1" t="s">
        <v>385</v>
      </c>
      <c r="I476" s="1" t="s">
        <v>385</v>
      </c>
      <c r="J476" s="1">
        <v>120</v>
      </c>
      <c r="K476" s="1">
        <v>50268</v>
      </c>
      <c r="L476" s="1">
        <f t="shared" si="27"/>
        <v>0</v>
      </c>
      <c r="M476" s="1">
        <f t="shared" si="27"/>
        <v>0</v>
      </c>
      <c r="N476" s="1" t="s">
        <v>520</v>
      </c>
      <c r="O476" s="1">
        <v>2022</v>
      </c>
    </row>
    <row r="477" spans="1:15" ht="15.6" x14ac:dyDescent="0.3">
      <c r="A477" s="1" t="s">
        <v>392</v>
      </c>
      <c r="B477" s="1" t="s">
        <v>393</v>
      </c>
      <c r="C477" s="1" t="s">
        <v>261</v>
      </c>
      <c r="D477" s="1"/>
      <c r="E477" s="1"/>
      <c r="F477" s="1">
        <v>120</v>
      </c>
      <c r="G477" s="1">
        <v>20532</v>
      </c>
      <c r="H477" s="1" t="s">
        <v>385</v>
      </c>
      <c r="I477" s="1" t="s">
        <v>385</v>
      </c>
      <c r="J477" s="1">
        <v>120</v>
      </c>
      <c r="K477" s="1">
        <v>20532</v>
      </c>
      <c r="L477" s="1">
        <f t="shared" si="27"/>
        <v>0</v>
      </c>
      <c r="M477" s="1">
        <f t="shared" si="27"/>
        <v>0</v>
      </c>
      <c r="N477" s="1" t="s">
        <v>520</v>
      </c>
      <c r="O477" s="1">
        <v>2022</v>
      </c>
    </row>
    <row r="478" spans="1:15" ht="15.6" x14ac:dyDescent="0.3">
      <c r="A478" s="1" t="s">
        <v>394</v>
      </c>
      <c r="B478" s="1" t="s">
        <v>395</v>
      </c>
      <c r="C478" s="1" t="s">
        <v>90</v>
      </c>
      <c r="D478" s="1"/>
      <c r="E478" s="1"/>
      <c r="F478" s="1">
        <v>120</v>
      </c>
      <c r="G478" s="1">
        <v>7080</v>
      </c>
      <c r="H478" s="1" t="s">
        <v>385</v>
      </c>
      <c r="I478" s="1" t="s">
        <v>385</v>
      </c>
      <c r="J478" s="1">
        <v>120</v>
      </c>
      <c r="K478" s="1">
        <v>7080</v>
      </c>
      <c r="L478" s="1">
        <f t="shared" si="27"/>
        <v>0</v>
      </c>
      <c r="M478" s="1">
        <f t="shared" si="27"/>
        <v>0</v>
      </c>
      <c r="N478" s="1" t="s">
        <v>520</v>
      </c>
      <c r="O478" s="1">
        <v>2022</v>
      </c>
    </row>
    <row r="479" spans="1:15" ht="15.6" x14ac:dyDescent="0.3">
      <c r="A479" s="1" t="s">
        <v>396</v>
      </c>
      <c r="B479" s="1" t="s">
        <v>397</v>
      </c>
      <c r="C479" s="1" t="s">
        <v>391</v>
      </c>
      <c r="D479" s="1"/>
      <c r="E479" s="1"/>
      <c r="F479" s="1">
        <v>20</v>
      </c>
      <c r="G479" s="1">
        <v>3610.8</v>
      </c>
      <c r="H479" s="1" t="s">
        <v>385</v>
      </c>
      <c r="I479" s="1" t="s">
        <v>385</v>
      </c>
      <c r="J479" s="1"/>
      <c r="K479" s="1"/>
      <c r="L479" s="1">
        <f t="shared" si="27"/>
        <v>20</v>
      </c>
      <c r="M479" s="1">
        <f t="shared" si="27"/>
        <v>3610.8</v>
      </c>
      <c r="N479" s="1" t="s">
        <v>520</v>
      </c>
      <c r="O479" s="1">
        <v>2022</v>
      </c>
    </row>
    <row r="480" spans="1:15" ht="15.6" x14ac:dyDescent="0.3">
      <c r="A480" s="1" t="s">
        <v>398</v>
      </c>
      <c r="B480" s="1" t="s">
        <v>399</v>
      </c>
      <c r="C480" s="1" t="s">
        <v>261</v>
      </c>
      <c r="D480" s="1"/>
      <c r="E480" s="1"/>
      <c r="F480" s="1">
        <v>20</v>
      </c>
      <c r="G480" s="1">
        <v>6000.06</v>
      </c>
      <c r="H480" s="1" t="s">
        <v>385</v>
      </c>
      <c r="I480" s="1" t="s">
        <v>385</v>
      </c>
      <c r="J480" s="1"/>
      <c r="K480" s="1"/>
      <c r="L480" s="1">
        <f t="shared" si="27"/>
        <v>20</v>
      </c>
      <c r="M480" s="1">
        <f t="shared" si="27"/>
        <v>6000.06</v>
      </c>
      <c r="N480" s="1" t="s">
        <v>520</v>
      </c>
      <c r="O480" s="1">
        <v>2022</v>
      </c>
    </row>
    <row r="481" spans="1:15" ht="15.6" x14ac:dyDescent="0.3">
      <c r="A481" s="1" t="s">
        <v>400</v>
      </c>
      <c r="B481" s="1" t="s">
        <v>401</v>
      </c>
      <c r="C481" s="1" t="s">
        <v>261</v>
      </c>
      <c r="D481" s="1"/>
      <c r="E481" s="1"/>
      <c r="F481" s="1">
        <v>120</v>
      </c>
      <c r="G481" s="1">
        <v>14399030</v>
      </c>
      <c r="H481" s="1" t="s">
        <v>385</v>
      </c>
      <c r="I481" s="1" t="s">
        <v>385</v>
      </c>
      <c r="J481" s="1">
        <v>120</v>
      </c>
      <c r="K481" s="1">
        <v>14399030</v>
      </c>
      <c r="L481" s="1">
        <f t="shared" si="27"/>
        <v>0</v>
      </c>
      <c r="M481" s="1">
        <f t="shared" si="27"/>
        <v>0</v>
      </c>
      <c r="N481" s="1" t="s">
        <v>520</v>
      </c>
      <c r="O481" s="1">
        <v>2022</v>
      </c>
    </row>
    <row r="482" spans="1:15" ht="15.6" x14ac:dyDescent="0.3">
      <c r="A482" s="1" t="s">
        <v>402</v>
      </c>
      <c r="B482" s="1" t="s">
        <v>403</v>
      </c>
      <c r="C482" s="1" t="s">
        <v>261</v>
      </c>
      <c r="D482" s="1"/>
      <c r="E482" s="1"/>
      <c r="F482" s="1">
        <v>120</v>
      </c>
      <c r="G482" s="1">
        <v>13174.7</v>
      </c>
      <c r="H482" s="1" t="s">
        <v>385</v>
      </c>
      <c r="I482" s="1" t="s">
        <v>385</v>
      </c>
      <c r="J482" s="1">
        <v>120</v>
      </c>
      <c r="K482" s="1">
        <v>13174.7</v>
      </c>
      <c r="L482" s="1">
        <f t="shared" si="27"/>
        <v>0</v>
      </c>
      <c r="M482" s="1">
        <f t="shared" si="27"/>
        <v>0</v>
      </c>
      <c r="N482" s="1" t="s">
        <v>520</v>
      </c>
      <c r="O482" s="1">
        <v>2022</v>
      </c>
    </row>
    <row r="483" spans="1:15" ht="15.6" x14ac:dyDescent="0.3">
      <c r="A483" s="1" t="s">
        <v>404</v>
      </c>
      <c r="B483" s="1" t="s">
        <v>405</v>
      </c>
      <c r="C483" s="1" t="s">
        <v>261</v>
      </c>
      <c r="D483" s="1"/>
      <c r="E483" s="1"/>
      <c r="F483" s="1">
        <v>120</v>
      </c>
      <c r="G483" s="1">
        <v>21599.66</v>
      </c>
      <c r="H483" s="1" t="s">
        <v>385</v>
      </c>
      <c r="I483" s="1" t="s">
        <v>385</v>
      </c>
      <c r="J483" s="1">
        <v>120</v>
      </c>
      <c r="K483" s="1">
        <v>21599.66</v>
      </c>
      <c r="L483" s="1">
        <f t="shared" si="27"/>
        <v>0</v>
      </c>
      <c r="M483" s="1">
        <f t="shared" si="27"/>
        <v>0</v>
      </c>
      <c r="N483" s="1" t="s">
        <v>520</v>
      </c>
      <c r="O483" s="1">
        <v>2022</v>
      </c>
    </row>
    <row r="484" spans="1:15" ht="15.6" x14ac:dyDescent="0.3">
      <c r="A484" s="1" t="s">
        <v>406</v>
      </c>
      <c r="B484" s="1" t="s">
        <v>407</v>
      </c>
      <c r="C484" s="1"/>
      <c r="D484" s="1"/>
      <c r="E484" s="1"/>
      <c r="F484" s="1">
        <v>120</v>
      </c>
      <c r="G484" s="1">
        <v>25488</v>
      </c>
      <c r="H484" s="1" t="s">
        <v>385</v>
      </c>
      <c r="I484" s="1" t="s">
        <v>385</v>
      </c>
      <c r="J484" s="1">
        <v>120</v>
      </c>
      <c r="K484" s="1">
        <v>25488</v>
      </c>
      <c r="L484" s="1">
        <f t="shared" si="27"/>
        <v>0</v>
      </c>
      <c r="M484" s="1">
        <f t="shared" si="27"/>
        <v>0</v>
      </c>
      <c r="N484" s="1" t="s">
        <v>520</v>
      </c>
      <c r="O484" s="1">
        <v>2022</v>
      </c>
    </row>
    <row r="485" spans="1:15" ht="15.6" x14ac:dyDescent="0.3">
      <c r="A485" s="1" t="s">
        <v>408</v>
      </c>
      <c r="B485" s="1" t="s">
        <v>409</v>
      </c>
      <c r="C485" s="1" t="s">
        <v>261</v>
      </c>
      <c r="D485" s="1"/>
      <c r="E485" s="1"/>
      <c r="F485" s="1">
        <v>120</v>
      </c>
      <c r="G485" s="1">
        <v>60000.17</v>
      </c>
      <c r="H485" s="1" t="s">
        <v>385</v>
      </c>
      <c r="I485" s="1" t="s">
        <v>385</v>
      </c>
      <c r="J485" s="1">
        <v>120</v>
      </c>
      <c r="K485" s="1">
        <v>60000.17</v>
      </c>
      <c r="L485" s="1">
        <f t="shared" si="27"/>
        <v>0</v>
      </c>
      <c r="M485" s="1">
        <f t="shared" si="27"/>
        <v>0</v>
      </c>
      <c r="N485" s="1" t="s">
        <v>520</v>
      </c>
      <c r="O485" s="1">
        <v>2022</v>
      </c>
    </row>
    <row r="486" spans="1:15" ht="15.6" x14ac:dyDescent="0.3">
      <c r="A486" s="1" t="s">
        <v>410</v>
      </c>
      <c r="B486" s="1" t="s">
        <v>411</v>
      </c>
      <c r="C486" s="1" t="s">
        <v>391</v>
      </c>
      <c r="D486" s="1"/>
      <c r="E486" s="1"/>
      <c r="F486" s="1">
        <v>120</v>
      </c>
      <c r="G486" s="1">
        <v>36000.379999999997</v>
      </c>
      <c r="H486" s="1" t="s">
        <v>385</v>
      </c>
      <c r="I486" s="1" t="s">
        <v>385</v>
      </c>
      <c r="J486" s="1">
        <v>120</v>
      </c>
      <c r="K486" s="1">
        <v>36000.379999999997</v>
      </c>
      <c r="L486" s="1">
        <f t="shared" si="27"/>
        <v>0</v>
      </c>
      <c r="M486" s="1">
        <f t="shared" si="27"/>
        <v>0</v>
      </c>
      <c r="N486" s="1" t="s">
        <v>520</v>
      </c>
      <c r="O486" s="1">
        <v>2022</v>
      </c>
    </row>
    <row r="487" spans="1:15" ht="15.6" x14ac:dyDescent="0.3">
      <c r="A487" s="1" t="s">
        <v>412</v>
      </c>
      <c r="B487" s="1" t="s">
        <v>413</v>
      </c>
      <c r="C487" s="1" t="s">
        <v>391</v>
      </c>
      <c r="D487" s="1"/>
      <c r="E487" s="1"/>
      <c r="F487" s="1">
        <v>120</v>
      </c>
      <c r="G487" s="1">
        <v>64798.99</v>
      </c>
      <c r="H487" s="1" t="s">
        <v>385</v>
      </c>
      <c r="I487" s="1" t="s">
        <v>385</v>
      </c>
      <c r="J487" s="1">
        <v>120</v>
      </c>
      <c r="K487" s="1">
        <v>64798.99</v>
      </c>
      <c r="L487" s="1">
        <f t="shared" si="27"/>
        <v>0</v>
      </c>
      <c r="M487" s="1">
        <f t="shared" si="27"/>
        <v>0</v>
      </c>
      <c r="N487" s="1" t="s">
        <v>520</v>
      </c>
      <c r="O487" s="1">
        <v>2022</v>
      </c>
    </row>
    <row r="488" spans="1:15" ht="15.6" x14ac:dyDescent="0.3">
      <c r="A488" s="1" t="s">
        <v>414</v>
      </c>
      <c r="B488" s="1" t="s">
        <v>415</v>
      </c>
      <c r="C488" s="1" t="s">
        <v>261</v>
      </c>
      <c r="D488" s="1"/>
      <c r="E488" s="1"/>
      <c r="F488" s="1">
        <v>120</v>
      </c>
      <c r="G488" s="1">
        <v>77997.94</v>
      </c>
      <c r="H488" s="1" t="s">
        <v>385</v>
      </c>
      <c r="I488" s="1" t="s">
        <v>385</v>
      </c>
      <c r="J488" s="1">
        <v>120</v>
      </c>
      <c r="K488" s="1">
        <v>77997.94</v>
      </c>
      <c r="L488" s="1">
        <f t="shared" si="27"/>
        <v>0</v>
      </c>
      <c r="M488" s="1">
        <f t="shared" si="27"/>
        <v>0</v>
      </c>
      <c r="N488" s="1" t="s">
        <v>520</v>
      </c>
      <c r="O488" s="1">
        <v>2022</v>
      </c>
    </row>
    <row r="489" spans="1:15" ht="15.6" x14ac:dyDescent="0.3">
      <c r="A489" s="1" t="s">
        <v>416</v>
      </c>
      <c r="B489" s="1" t="s">
        <v>417</v>
      </c>
      <c r="C489" s="1" t="s">
        <v>261</v>
      </c>
      <c r="D489" s="1"/>
      <c r="E489" s="1"/>
      <c r="F489" s="1">
        <v>120</v>
      </c>
      <c r="G489" s="1">
        <v>59998.75</v>
      </c>
      <c r="H489" s="1" t="s">
        <v>385</v>
      </c>
      <c r="I489" s="1" t="s">
        <v>385</v>
      </c>
      <c r="J489" s="1">
        <v>120</v>
      </c>
      <c r="K489" s="1">
        <v>59998.75</v>
      </c>
      <c r="L489" s="1">
        <f t="shared" si="27"/>
        <v>0</v>
      </c>
      <c r="M489" s="1">
        <f t="shared" si="27"/>
        <v>0</v>
      </c>
      <c r="N489" s="1" t="s">
        <v>520</v>
      </c>
      <c r="O489" s="1">
        <v>2022</v>
      </c>
    </row>
    <row r="490" spans="1:15" ht="15.6" x14ac:dyDescent="0.3">
      <c r="A490" s="1" t="s">
        <v>418</v>
      </c>
      <c r="B490" s="1" t="s">
        <v>419</v>
      </c>
      <c r="C490" s="1" t="s">
        <v>391</v>
      </c>
      <c r="D490" s="1"/>
      <c r="E490" s="1"/>
      <c r="F490" s="1">
        <v>120</v>
      </c>
      <c r="G490" s="1">
        <v>36000.379999999997</v>
      </c>
      <c r="H490" s="1" t="s">
        <v>385</v>
      </c>
      <c r="I490" s="1" t="s">
        <v>385</v>
      </c>
      <c r="J490" s="1">
        <v>120</v>
      </c>
      <c r="K490" s="1">
        <v>36000.379999999997</v>
      </c>
      <c r="L490" s="1">
        <f t="shared" si="27"/>
        <v>0</v>
      </c>
      <c r="M490" s="1">
        <f t="shared" si="27"/>
        <v>0</v>
      </c>
      <c r="N490" s="1" t="s">
        <v>520</v>
      </c>
      <c r="O490" s="1">
        <v>2022</v>
      </c>
    </row>
    <row r="491" spans="1:15" ht="15.6" x14ac:dyDescent="0.3">
      <c r="A491" s="1" t="s">
        <v>420</v>
      </c>
      <c r="B491" s="1" t="s">
        <v>421</v>
      </c>
      <c r="C491" s="1" t="s">
        <v>391</v>
      </c>
      <c r="D491" s="1"/>
      <c r="E491" s="1"/>
      <c r="F491" s="1">
        <v>120</v>
      </c>
      <c r="G491" s="1">
        <v>36000.379999999997</v>
      </c>
      <c r="H491" s="1" t="s">
        <v>385</v>
      </c>
      <c r="I491" s="1" t="s">
        <v>385</v>
      </c>
      <c r="J491" s="1">
        <v>120</v>
      </c>
      <c r="K491" s="1">
        <v>36000.379999999997</v>
      </c>
      <c r="L491" s="1">
        <f t="shared" si="27"/>
        <v>0</v>
      </c>
      <c r="M491" s="1">
        <f t="shared" si="27"/>
        <v>0</v>
      </c>
      <c r="N491" s="1" t="s">
        <v>520</v>
      </c>
      <c r="O491" s="1">
        <v>2022</v>
      </c>
    </row>
    <row r="492" spans="1:15" ht="15.6" x14ac:dyDescent="0.3">
      <c r="A492" s="1" t="s">
        <v>422</v>
      </c>
      <c r="B492" s="1" t="s">
        <v>423</v>
      </c>
      <c r="C492" s="1" t="s">
        <v>391</v>
      </c>
      <c r="D492" s="1"/>
      <c r="E492" s="1"/>
      <c r="F492" s="1">
        <v>120</v>
      </c>
      <c r="G492" s="1">
        <v>21240</v>
      </c>
      <c r="H492" s="1" t="s">
        <v>385</v>
      </c>
      <c r="I492" s="1" t="s">
        <v>385</v>
      </c>
      <c r="J492" s="1">
        <v>120</v>
      </c>
      <c r="K492" s="1">
        <v>21240</v>
      </c>
      <c r="L492" s="1">
        <f t="shared" si="27"/>
        <v>0</v>
      </c>
      <c r="M492" s="1">
        <f t="shared" si="27"/>
        <v>0</v>
      </c>
      <c r="N492" s="1" t="s">
        <v>520</v>
      </c>
      <c r="O492" s="1">
        <v>2022</v>
      </c>
    </row>
    <row r="493" spans="1:15" ht="15.6" x14ac:dyDescent="0.3">
      <c r="A493" s="1" t="s">
        <v>424</v>
      </c>
      <c r="B493" s="1" t="s">
        <v>425</v>
      </c>
      <c r="C493" s="1" t="s">
        <v>391</v>
      </c>
      <c r="D493" s="1"/>
      <c r="E493" s="1"/>
      <c r="F493" s="1">
        <v>20</v>
      </c>
      <c r="G493" s="1">
        <v>6726</v>
      </c>
      <c r="H493" s="1" t="s">
        <v>385</v>
      </c>
      <c r="I493" s="1" t="s">
        <v>385</v>
      </c>
      <c r="J493" s="1">
        <v>0</v>
      </c>
      <c r="K493" s="1">
        <v>0</v>
      </c>
      <c r="L493" s="1"/>
      <c r="M493" s="1">
        <f t="shared" si="27"/>
        <v>6726</v>
      </c>
      <c r="N493" s="1" t="s">
        <v>520</v>
      </c>
      <c r="O493" s="1">
        <v>2022</v>
      </c>
    </row>
    <row r="494" spans="1:15" ht="15.6" x14ac:dyDescent="0.3">
      <c r="A494" s="1" t="s">
        <v>426</v>
      </c>
      <c r="B494" s="1" t="s">
        <v>427</v>
      </c>
      <c r="C494" s="1"/>
      <c r="D494" s="1"/>
      <c r="E494" s="1"/>
      <c r="F494" s="1">
        <v>120</v>
      </c>
      <c r="G494" s="1">
        <v>72000.77</v>
      </c>
      <c r="H494" s="1" t="s">
        <v>385</v>
      </c>
      <c r="I494" s="1" t="s">
        <v>385</v>
      </c>
      <c r="J494" s="1">
        <v>120</v>
      </c>
      <c r="K494" s="1">
        <v>72000.77</v>
      </c>
      <c r="L494" s="1">
        <f t="shared" si="27"/>
        <v>0</v>
      </c>
      <c r="M494" s="1">
        <f t="shared" si="27"/>
        <v>0</v>
      </c>
      <c r="N494" s="1" t="s">
        <v>520</v>
      </c>
      <c r="O494" s="1">
        <v>2022</v>
      </c>
    </row>
    <row r="495" spans="1:15" ht="15.6" x14ac:dyDescent="0.3">
      <c r="A495" s="1" t="s">
        <v>22</v>
      </c>
      <c r="B495" s="1" t="s">
        <v>428</v>
      </c>
      <c r="C495" s="1" t="s">
        <v>90</v>
      </c>
      <c r="D495" s="1">
        <v>299</v>
      </c>
      <c r="E495" s="1">
        <v>0</v>
      </c>
      <c r="F495" s="1">
        <v>0</v>
      </c>
      <c r="G495" s="1">
        <v>299</v>
      </c>
      <c r="H495" s="1">
        <v>44631</v>
      </c>
      <c r="I495" s="1">
        <v>44631</v>
      </c>
      <c r="J495" s="1">
        <v>1</v>
      </c>
      <c r="K495" s="1">
        <v>299</v>
      </c>
      <c r="L495" s="1">
        <f t="shared" ref="L495:M519" si="28">+D495+F495-J495</f>
        <v>298</v>
      </c>
      <c r="M495" s="1">
        <f t="shared" si="28"/>
        <v>0</v>
      </c>
      <c r="N495" s="1" t="s">
        <v>520</v>
      </c>
      <c r="O495" s="1">
        <v>2022</v>
      </c>
    </row>
    <row r="496" spans="1:15" ht="15.6" x14ac:dyDescent="0.3">
      <c r="A496" s="1" t="s">
        <v>273</v>
      </c>
      <c r="B496" s="1" t="s">
        <v>272</v>
      </c>
      <c r="C496" s="1" t="s">
        <v>90</v>
      </c>
      <c r="D496" s="1">
        <v>1680</v>
      </c>
      <c r="E496" s="1">
        <v>0</v>
      </c>
      <c r="F496" s="1">
        <v>0</v>
      </c>
      <c r="G496" s="1">
        <v>1680</v>
      </c>
      <c r="H496" s="1">
        <v>44631</v>
      </c>
      <c r="I496" s="1">
        <v>44631</v>
      </c>
      <c r="J496" s="1">
        <v>24</v>
      </c>
      <c r="K496" s="1">
        <v>1680</v>
      </c>
      <c r="L496" s="1">
        <f t="shared" si="28"/>
        <v>1656</v>
      </c>
      <c r="M496" s="1">
        <f t="shared" si="28"/>
        <v>0</v>
      </c>
      <c r="N496" s="1" t="s">
        <v>520</v>
      </c>
      <c r="O496" s="1">
        <v>2022</v>
      </c>
    </row>
    <row r="497" spans="1:15" ht="15.6" x14ac:dyDescent="0.3">
      <c r="A497" s="1" t="s">
        <v>275</v>
      </c>
      <c r="B497" s="1" t="s">
        <v>429</v>
      </c>
      <c r="C497" s="1" t="s">
        <v>90</v>
      </c>
      <c r="D497" s="1">
        <v>1053</v>
      </c>
      <c r="E497" s="1">
        <v>0</v>
      </c>
      <c r="F497" s="1">
        <v>0</v>
      </c>
      <c r="G497" s="1">
        <v>1053</v>
      </c>
      <c r="H497" s="1">
        <v>44631</v>
      </c>
      <c r="I497" s="1">
        <v>44631</v>
      </c>
      <c r="J497" s="1">
        <v>12</v>
      </c>
      <c r="K497" s="1">
        <v>1053</v>
      </c>
      <c r="L497" s="1">
        <f t="shared" si="28"/>
        <v>1041</v>
      </c>
      <c r="M497" s="1">
        <f t="shared" si="28"/>
        <v>0</v>
      </c>
      <c r="N497" s="1" t="s">
        <v>520</v>
      </c>
      <c r="O497" s="1">
        <v>2022</v>
      </c>
    </row>
    <row r="498" spans="1:15" ht="15.6" x14ac:dyDescent="0.3">
      <c r="A498" s="1" t="s">
        <v>277</v>
      </c>
      <c r="B498" s="1" t="s">
        <v>430</v>
      </c>
      <c r="C498" s="1" t="s">
        <v>90</v>
      </c>
      <c r="D498" s="1">
        <v>3780</v>
      </c>
      <c r="E498" s="1">
        <v>0</v>
      </c>
      <c r="F498" s="1">
        <v>0</v>
      </c>
      <c r="G498" s="1">
        <v>3780</v>
      </c>
      <c r="H498" s="1">
        <v>44631</v>
      </c>
      <c r="I498" s="1">
        <v>44631</v>
      </c>
      <c r="J498" s="1">
        <v>1</v>
      </c>
      <c r="K498" s="1">
        <v>3780</v>
      </c>
      <c r="L498" s="1">
        <f t="shared" si="28"/>
        <v>3779</v>
      </c>
      <c r="M498" s="1">
        <f t="shared" si="28"/>
        <v>0</v>
      </c>
      <c r="N498" s="1" t="s">
        <v>520</v>
      </c>
      <c r="O498" s="1">
        <v>2022</v>
      </c>
    </row>
    <row r="499" spans="1:15" ht="15.6" x14ac:dyDescent="0.3">
      <c r="A499" s="1" t="s">
        <v>279</v>
      </c>
      <c r="B499" s="1" t="s">
        <v>431</v>
      </c>
      <c r="C499" s="1" t="s">
        <v>90</v>
      </c>
      <c r="D499" s="1">
        <v>5070</v>
      </c>
      <c r="E499" s="1">
        <v>0</v>
      </c>
      <c r="F499" s="1">
        <v>0</v>
      </c>
      <c r="G499" s="1">
        <v>5070</v>
      </c>
      <c r="H499" s="1">
        <v>44631</v>
      </c>
      <c r="I499" s="1">
        <v>44631</v>
      </c>
      <c r="J499" s="1">
        <v>2</v>
      </c>
      <c r="K499" s="1">
        <v>5070</v>
      </c>
      <c r="L499" s="1">
        <f t="shared" si="28"/>
        <v>5068</v>
      </c>
      <c r="M499" s="1">
        <f t="shared" si="28"/>
        <v>0</v>
      </c>
      <c r="N499" s="1" t="s">
        <v>520</v>
      </c>
      <c r="O499" s="1">
        <v>2022</v>
      </c>
    </row>
    <row r="500" spans="1:15" ht="15.6" x14ac:dyDescent="0.3">
      <c r="A500" s="1" t="s">
        <v>281</v>
      </c>
      <c r="B500" s="1" t="s">
        <v>432</v>
      </c>
      <c r="C500" s="1" t="s">
        <v>90</v>
      </c>
      <c r="D500" s="1">
        <v>3597</v>
      </c>
      <c r="E500" s="1">
        <v>0</v>
      </c>
      <c r="F500" s="1">
        <v>0</v>
      </c>
      <c r="G500" s="1">
        <v>3597</v>
      </c>
      <c r="H500" s="1">
        <v>44631</v>
      </c>
      <c r="I500" s="1">
        <v>44631</v>
      </c>
      <c r="J500" s="1">
        <v>12</v>
      </c>
      <c r="K500" s="1">
        <v>3597</v>
      </c>
      <c r="L500" s="1">
        <f t="shared" si="28"/>
        <v>3585</v>
      </c>
      <c r="M500" s="1">
        <f t="shared" si="28"/>
        <v>0</v>
      </c>
      <c r="N500" s="1" t="s">
        <v>520</v>
      </c>
      <c r="O500" s="1">
        <v>2022</v>
      </c>
    </row>
    <row r="501" spans="1:15" ht="15.6" x14ac:dyDescent="0.3">
      <c r="A501" s="1" t="s">
        <v>283</v>
      </c>
      <c r="B501" s="1" t="s">
        <v>433</v>
      </c>
      <c r="C501" s="1" t="s">
        <v>90</v>
      </c>
      <c r="D501" s="1">
        <v>1180</v>
      </c>
      <c r="E501" s="1">
        <v>0</v>
      </c>
      <c r="F501" s="1">
        <v>0</v>
      </c>
      <c r="G501" s="1">
        <v>1180</v>
      </c>
      <c r="H501" s="1">
        <v>44631</v>
      </c>
      <c r="I501" s="1">
        <v>44631</v>
      </c>
      <c r="J501" s="1">
        <v>1</v>
      </c>
      <c r="K501" s="1">
        <v>1180</v>
      </c>
      <c r="L501" s="1">
        <f t="shared" si="28"/>
        <v>1179</v>
      </c>
      <c r="M501" s="1">
        <f t="shared" si="28"/>
        <v>0</v>
      </c>
      <c r="N501" s="1" t="s">
        <v>520</v>
      </c>
      <c r="O501" s="1">
        <v>2022</v>
      </c>
    </row>
    <row r="502" spans="1:15" ht="15.6" x14ac:dyDescent="0.3">
      <c r="A502" s="1" t="s">
        <v>285</v>
      </c>
      <c r="B502" s="1" t="s">
        <v>434</v>
      </c>
      <c r="C502" s="1" t="s">
        <v>90</v>
      </c>
      <c r="D502" s="1">
        <v>3597</v>
      </c>
      <c r="E502" s="1">
        <v>0</v>
      </c>
      <c r="F502" s="1">
        <v>0</v>
      </c>
      <c r="G502" s="1">
        <v>3597</v>
      </c>
      <c r="H502" s="1">
        <v>44631</v>
      </c>
      <c r="I502" s="1">
        <v>44631</v>
      </c>
      <c r="J502" s="1">
        <v>12</v>
      </c>
      <c r="K502" s="1">
        <v>3597</v>
      </c>
      <c r="L502" s="1">
        <f t="shared" si="28"/>
        <v>3585</v>
      </c>
      <c r="M502" s="1">
        <f t="shared" si="28"/>
        <v>0</v>
      </c>
      <c r="N502" s="1" t="s">
        <v>520</v>
      </c>
      <c r="O502" s="1">
        <v>2022</v>
      </c>
    </row>
    <row r="503" spans="1:15" ht="15.6" x14ac:dyDescent="0.3">
      <c r="A503" s="1" t="s">
        <v>287</v>
      </c>
      <c r="B503" s="1" t="s">
        <v>435</v>
      </c>
      <c r="C503" s="1" t="s">
        <v>90</v>
      </c>
      <c r="D503" s="1">
        <v>488</v>
      </c>
      <c r="E503" s="1">
        <v>0</v>
      </c>
      <c r="F503" s="1">
        <v>0</v>
      </c>
      <c r="G503" s="1">
        <v>488</v>
      </c>
      <c r="H503" s="1">
        <v>44631</v>
      </c>
      <c r="I503" s="1">
        <v>44631</v>
      </c>
      <c r="J503" s="1">
        <v>1</v>
      </c>
      <c r="K503" s="1">
        <v>488</v>
      </c>
      <c r="L503" s="1">
        <f t="shared" si="28"/>
        <v>487</v>
      </c>
      <c r="M503" s="1">
        <f t="shared" si="28"/>
        <v>0</v>
      </c>
      <c r="N503" s="1" t="s">
        <v>520</v>
      </c>
      <c r="O503" s="1">
        <v>2022</v>
      </c>
    </row>
    <row r="504" spans="1:15" ht="15.6" x14ac:dyDescent="0.3">
      <c r="A504" s="1" t="s">
        <v>289</v>
      </c>
      <c r="B504" s="1" t="s">
        <v>436</v>
      </c>
      <c r="C504" s="1" t="s">
        <v>90</v>
      </c>
      <c r="D504" s="1">
        <v>1024</v>
      </c>
      <c r="E504" s="1">
        <v>0</v>
      </c>
      <c r="F504" s="1">
        <v>0</v>
      </c>
      <c r="G504" s="1">
        <v>1024</v>
      </c>
      <c r="H504" s="1">
        <v>44631</v>
      </c>
      <c r="I504" s="1">
        <v>44631</v>
      </c>
      <c r="J504" s="1">
        <v>2</v>
      </c>
      <c r="K504" s="1">
        <v>1024</v>
      </c>
      <c r="L504" s="1">
        <f t="shared" si="28"/>
        <v>1022</v>
      </c>
      <c r="M504" s="1">
        <f t="shared" si="28"/>
        <v>0</v>
      </c>
      <c r="N504" s="1" t="s">
        <v>520</v>
      </c>
      <c r="O504" s="1">
        <v>2022</v>
      </c>
    </row>
    <row r="505" spans="1:15" ht="15.6" x14ac:dyDescent="0.3">
      <c r="A505" s="1" t="s">
        <v>291</v>
      </c>
      <c r="B505" s="1" t="s">
        <v>437</v>
      </c>
      <c r="C505" s="1" t="s">
        <v>90</v>
      </c>
      <c r="D505" s="1">
        <v>567</v>
      </c>
      <c r="E505" s="1">
        <v>0</v>
      </c>
      <c r="F505" s="1">
        <v>0</v>
      </c>
      <c r="G505" s="1">
        <v>567</v>
      </c>
      <c r="H505" s="1">
        <v>44631</v>
      </c>
      <c r="I505" s="1">
        <v>44631</v>
      </c>
      <c r="J505" s="1">
        <v>1</v>
      </c>
      <c r="K505" s="1">
        <v>567</v>
      </c>
      <c r="L505" s="1">
        <f t="shared" si="28"/>
        <v>566</v>
      </c>
      <c r="M505" s="1">
        <f t="shared" si="28"/>
        <v>0</v>
      </c>
      <c r="N505" s="1" t="s">
        <v>520</v>
      </c>
      <c r="O505" s="1">
        <v>2022</v>
      </c>
    </row>
    <row r="506" spans="1:15" ht="15.6" x14ac:dyDescent="0.3">
      <c r="A506" s="1" t="s">
        <v>438</v>
      </c>
      <c r="B506" s="1" t="s">
        <v>435</v>
      </c>
      <c r="C506" s="1" t="s">
        <v>90</v>
      </c>
      <c r="D506" s="1">
        <v>488</v>
      </c>
      <c r="E506" s="1">
        <v>0</v>
      </c>
      <c r="F506" s="1">
        <v>0</v>
      </c>
      <c r="G506" s="1">
        <v>488</v>
      </c>
      <c r="H506" s="1">
        <v>44631</v>
      </c>
      <c r="I506" s="1">
        <v>44631</v>
      </c>
      <c r="J506" s="1">
        <v>1</v>
      </c>
      <c r="K506" s="1">
        <v>488</v>
      </c>
      <c r="L506" s="1">
        <f t="shared" si="28"/>
        <v>487</v>
      </c>
      <c r="M506" s="1">
        <f t="shared" si="28"/>
        <v>0</v>
      </c>
      <c r="N506" s="1" t="s">
        <v>520</v>
      </c>
      <c r="O506" s="1">
        <v>2022</v>
      </c>
    </row>
    <row r="507" spans="1:15" ht="15.6" x14ac:dyDescent="0.3">
      <c r="A507" s="1" t="s">
        <v>439</v>
      </c>
      <c r="B507" s="1" t="s">
        <v>440</v>
      </c>
      <c r="C507" s="1" t="s">
        <v>90</v>
      </c>
      <c r="D507" s="1">
        <v>3115</v>
      </c>
      <c r="E507" s="1">
        <v>0</v>
      </c>
      <c r="F507" s="1">
        <v>0</v>
      </c>
      <c r="G507" s="1">
        <v>3115</v>
      </c>
      <c r="H507" s="1">
        <v>44631</v>
      </c>
      <c r="I507" s="1">
        <v>44631</v>
      </c>
      <c r="J507" s="1">
        <v>1</v>
      </c>
      <c r="K507" s="1">
        <v>3115</v>
      </c>
      <c r="L507" s="1">
        <f t="shared" si="28"/>
        <v>3114</v>
      </c>
      <c r="M507" s="1">
        <f t="shared" si="28"/>
        <v>0</v>
      </c>
      <c r="N507" s="1" t="s">
        <v>520</v>
      </c>
      <c r="O507" s="1">
        <v>2022</v>
      </c>
    </row>
    <row r="508" spans="1:15" ht="15.6" x14ac:dyDescent="0.3">
      <c r="A508" s="1" t="s">
        <v>441</v>
      </c>
      <c r="B508" s="1" t="s">
        <v>442</v>
      </c>
      <c r="C508" s="1" t="s">
        <v>90</v>
      </c>
      <c r="D508" s="1">
        <v>236</v>
      </c>
      <c r="E508" s="1">
        <v>0</v>
      </c>
      <c r="F508" s="1">
        <v>0</v>
      </c>
      <c r="G508" s="1">
        <v>236</v>
      </c>
      <c r="H508" s="1">
        <v>44631</v>
      </c>
      <c r="I508" s="1">
        <v>44631</v>
      </c>
      <c r="J508" s="1">
        <v>1</v>
      </c>
      <c r="K508" s="1">
        <v>236</v>
      </c>
      <c r="L508" s="1">
        <f t="shared" si="28"/>
        <v>235</v>
      </c>
      <c r="M508" s="1">
        <f t="shared" si="28"/>
        <v>0</v>
      </c>
      <c r="N508" s="1" t="s">
        <v>520</v>
      </c>
      <c r="O508" s="1">
        <v>2022</v>
      </c>
    </row>
    <row r="509" spans="1:15" ht="15.6" x14ac:dyDescent="0.3">
      <c r="A509" s="1" t="s">
        <v>443</v>
      </c>
      <c r="B509" s="1" t="s">
        <v>444</v>
      </c>
      <c r="C509" s="1" t="s">
        <v>90</v>
      </c>
      <c r="D509" s="1">
        <v>1820</v>
      </c>
      <c r="E509" s="1">
        <v>0</v>
      </c>
      <c r="F509" s="1">
        <v>0</v>
      </c>
      <c r="G509" s="1">
        <v>1820</v>
      </c>
      <c r="H509" s="1">
        <v>44631</v>
      </c>
      <c r="I509" s="1">
        <v>44631</v>
      </c>
      <c r="J509" s="1">
        <v>1</v>
      </c>
      <c r="K509" s="1">
        <v>1820</v>
      </c>
      <c r="L509" s="1">
        <f t="shared" si="28"/>
        <v>1819</v>
      </c>
      <c r="M509" s="1">
        <f t="shared" si="28"/>
        <v>0</v>
      </c>
      <c r="N509" s="1" t="s">
        <v>520</v>
      </c>
      <c r="O509" s="1">
        <v>2022</v>
      </c>
    </row>
    <row r="510" spans="1:15" ht="15.6" x14ac:dyDescent="0.3">
      <c r="A510" s="1" t="s">
        <v>445</v>
      </c>
      <c r="B510" s="1" t="s">
        <v>274</v>
      </c>
      <c r="C510" s="1" t="s">
        <v>90</v>
      </c>
      <c r="D510" s="1"/>
      <c r="E510" s="1">
        <v>0</v>
      </c>
      <c r="F510" s="1">
        <v>0</v>
      </c>
      <c r="G510" s="1">
        <v>0</v>
      </c>
      <c r="H510" s="1">
        <v>44631</v>
      </c>
      <c r="I510" s="1">
        <v>44631</v>
      </c>
      <c r="J510" s="1">
        <v>0</v>
      </c>
      <c r="K510" s="1"/>
      <c r="L510" s="1">
        <f t="shared" si="28"/>
        <v>0</v>
      </c>
      <c r="M510" s="1">
        <f t="shared" si="28"/>
        <v>0</v>
      </c>
      <c r="N510" s="1" t="s">
        <v>520</v>
      </c>
      <c r="O510" s="1">
        <v>2022</v>
      </c>
    </row>
    <row r="511" spans="1:15" ht="15.6" x14ac:dyDescent="0.3">
      <c r="A511" s="1" t="s">
        <v>446</v>
      </c>
      <c r="B511" s="1" t="s">
        <v>276</v>
      </c>
      <c r="C511" s="1" t="s">
        <v>90</v>
      </c>
      <c r="D511" s="1"/>
      <c r="E511" s="1">
        <v>0</v>
      </c>
      <c r="F511" s="1">
        <v>0</v>
      </c>
      <c r="G511" s="1">
        <v>0</v>
      </c>
      <c r="H511" s="1">
        <v>44631</v>
      </c>
      <c r="I511" s="1">
        <v>44631</v>
      </c>
      <c r="J511" s="1">
        <v>0</v>
      </c>
      <c r="K511" s="1"/>
      <c r="L511" s="1">
        <f t="shared" si="28"/>
        <v>0</v>
      </c>
      <c r="M511" s="1">
        <f t="shared" si="28"/>
        <v>0</v>
      </c>
      <c r="N511" s="1" t="s">
        <v>520</v>
      </c>
      <c r="O511" s="1">
        <v>2022</v>
      </c>
    </row>
    <row r="512" spans="1:15" ht="15.6" x14ac:dyDescent="0.3">
      <c r="A512" s="1" t="s">
        <v>447</v>
      </c>
      <c r="B512" s="1" t="s">
        <v>278</v>
      </c>
      <c r="C512" s="1" t="s">
        <v>90</v>
      </c>
      <c r="D512" s="1"/>
      <c r="E512" s="1">
        <v>0</v>
      </c>
      <c r="F512" s="1">
        <v>0</v>
      </c>
      <c r="G512" s="1">
        <v>0</v>
      </c>
      <c r="H512" s="1">
        <v>44631</v>
      </c>
      <c r="I512" s="1">
        <v>44631</v>
      </c>
      <c r="J512" s="1">
        <v>0</v>
      </c>
      <c r="K512" s="1"/>
      <c r="L512" s="1">
        <f t="shared" si="28"/>
        <v>0</v>
      </c>
      <c r="M512" s="1">
        <f t="shared" si="28"/>
        <v>0</v>
      </c>
      <c r="N512" s="1" t="s">
        <v>520</v>
      </c>
      <c r="O512" s="1">
        <v>2022</v>
      </c>
    </row>
    <row r="513" spans="1:15" ht="15.6" x14ac:dyDescent="0.3">
      <c r="A513" s="1" t="s">
        <v>448</v>
      </c>
      <c r="B513" s="1" t="s">
        <v>280</v>
      </c>
      <c r="C513" s="1" t="s">
        <v>90</v>
      </c>
      <c r="D513" s="1"/>
      <c r="E513" s="1">
        <v>0</v>
      </c>
      <c r="F513" s="1">
        <v>0</v>
      </c>
      <c r="G513" s="1">
        <v>0</v>
      </c>
      <c r="H513" s="1">
        <v>44631</v>
      </c>
      <c r="I513" s="1">
        <v>44631</v>
      </c>
      <c r="J513" s="1">
        <v>0</v>
      </c>
      <c r="K513" s="1"/>
      <c r="L513" s="1">
        <f t="shared" si="28"/>
        <v>0</v>
      </c>
      <c r="M513" s="1">
        <f t="shared" si="28"/>
        <v>0</v>
      </c>
      <c r="N513" s="1" t="s">
        <v>520</v>
      </c>
      <c r="O513" s="1">
        <v>2022</v>
      </c>
    </row>
    <row r="514" spans="1:15" ht="15.6" x14ac:dyDescent="0.3">
      <c r="A514" s="1" t="s">
        <v>449</v>
      </c>
      <c r="B514" s="1" t="s">
        <v>282</v>
      </c>
      <c r="C514" s="1" t="s">
        <v>90</v>
      </c>
      <c r="D514" s="1"/>
      <c r="E514" s="1">
        <v>0</v>
      </c>
      <c r="F514" s="1">
        <v>0</v>
      </c>
      <c r="G514" s="1">
        <v>0</v>
      </c>
      <c r="H514" s="1">
        <v>44631</v>
      </c>
      <c r="I514" s="1">
        <v>44631</v>
      </c>
      <c r="J514" s="1">
        <v>0</v>
      </c>
      <c r="K514" s="1"/>
      <c r="L514" s="1">
        <f t="shared" si="28"/>
        <v>0</v>
      </c>
      <c r="M514" s="1">
        <f t="shared" si="28"/>
        <v>0</v>
      </c>
      <c r="N514" s="1" t="s">
        <v>520</v>
      </c>
      <c r="O514" s="1">
        <v>2022</v>
      </c>
    </row>
    <row r="515" spans="1:15" ht="15.6" x14ac:dyDescent="0.3">
      <c r="A515" s="1" t="s">
        <v>450</v>
      </c>
      <c r="B515" s="1" t="s">
        <v>284</v>
      </c>
      <c r="C515" s="1" t="s">
        <v>90</v>
      </c>
      <c r="D515" s="1"/>
      <c r="E515" s="1">
        <v>0</v>
      </c>
      <c r="F515" s="1">
        <v>0</v>
      </c>
      <c r="G515" s="1">
        <v>0</v>
      </c>
      <c r="H515" s="1">
        <v>44631</v>
      </c>
      <c r="I515" s="1">
        <v>44631</v>
      </c>
      <c r="J515" s="1">
        <v>0</v>
      </c>
      <c r="K515" s="1"/>
      <c r="L515" s="1">
        <f t="shared" si="28"/>
        <v>0</v>
      </c>
      <c r="M515" s="1">
        <f t="shared" si="28"/>
        <v>0</v>
      </c>
      <c r="N515" s="1" t="s">
        <v>520</v>
      </c>
      <c r="O515" s="1">
        <v>2022</v>
      </c>
    </row>
    <row r="516" spans="1:15" ht="15.6" x14ac:dyDescent="0.3">
      <c r="A516" s="1" t="s">
        <v>451</v>
      </c>
      <c r="B516" s="1" t="s">
        <v>286</v>
      </c>
      <c r="C516" s="1" t="s">
        <v>90</v>
      </c>
      <c r="D516" s="1"/>
      <c r="E516" s="1">
        <v>0</v>
      </c>
      <c r="F516" s="1">
        <v>0</v>
      </c>
      <c r="G516" s="1">
        <v>0</v>
      </c>
      <c r="H516" s="1">
        <v>44631</v>
      </c>
      <c r="I516" s="1">
        <v>44631</v>
      </c>
      <c r="J516" s="1">
        <v>0</v>
      </c>
      <c r="K516" s="1"/>
      <c r="L516" s="1">
        <f t="shared" si="28"/>
        <v>0</v>
      </c>
      <c r="M516" s="1">
        <f t="shared" si="28"/>
        <v>0</v>
      </c>
      <c r="N516" s="1" t="s">
        <v>520</v>
      </c>
      <c r="O516" s="1">
        <v>2022</v>
      </c>
    </row>
    <row r="517" spans="1:15" ht="15.6" x14ac:dyDescent="0.3">
      <c r="A517" s="1" t="s">
        <v>452</v>
      </c>
      <c r="B517" s="1" t="s">
        <v>288</v>
      </c>
      <c r="C517" s="1" t="s">
        <v>90</v>
      </c>
      <c r="D517" s="1"/>
      <c r="E517" s="1">
        <v>0</v>
      </c>
      <c r="F517" s="1">
        <v>0</v>
      </c>
      <c r="G517" s="1">
        <v>0</v>
      </c>
      <c r="H517" s="1">
        <v>44631</v>
      </c>
      <c r="I517" s="1">
        <v>44631</v>
      </c>
      <c r="J517" s="1">
        <v>0</v>
      </c>
      <c r="K517" s="1"/>
      <c r="L517" s="1">
        <f t="shared" si="28"/>
        <v>0</v>
      </c>
      <c r="M517" s="1">
        <f t="shared" si="28"/>
        <v>0</v>
      </c>
      <c r="N517" s="1" t="s">
        <v>520</v>
      </c>
      <c r="O517" s="1">
        <v>2022</v>
      </c>
    </row>
    <row r="518" spans="1:15" ht="15.6" x14ac:dyDescent="0.3">
      <c r="A518" s="1" t="s">
        <v>453</v>
      </c>
      <c r="B518" s="1" t="s">
        <v>290</v>
      </c>
      <c r="C518" s="1" t="s">
        <v>90</v>
      </c>
      <c r="D518" s="1"/>
      <c r="E518" s="1">
        <v>0</v>
      </c>
      <c r="F518" s="1">
        <v>0</v>
      </c>
      <c r="G518" s="1">
        <v>0</v>
      </c>
      <c r="H518" s="1">
        <v>44631</v>
      </c>
      <c r="I518" s="1">
        <v>44631</v>
      </c>
      <c r="J518" s="1">
        <v>0</v>
      </c>
      <c r="K518" s="1"/>
      <c r="L518" s="1">
        <f t="shared" si="28"/>
        <v>0</v>
      </c>
      <c r="M518" s="1">
        <f t="shared" si="28"/>
        <v>0</v>
      </c>
      <c r="N518" s="1" t="s">
        <v>520</v>
      </c>
      <c r="O518" s="1">
        <v>2022</v>
      </c>
    </row>
    <row r="519" spans="1:15" ht="15.6" x14ac:dyDescent="0.3">
      <c r="A519" s="1" t="s">
        <v>454</v>
      </c>
      <c r="B519" s="1" t="s">
        <v>292</v>
      </c>
      <c r="C519" s="1" t="s">
        <v>90</v>
      </c>
      <c r="D519" s="1"/>
      <c r="E519" s="1">
        <v>0</v>
      </c>
      <c r="F519" s="1">
        <v>0</v>
      </c>
      <c r="G519" s="1">
        <v>0</v>
      </c>
      <c r="H519" s="1">
        <v>44631</v>
      </c>
      <c r="I519" s="1">
        <v>44631</v>
      </c>
      <c r="J519" s="1">
        <v>0</v>
      </c>
      <c r="K519" s="1"/>
      <c r="L519" s="1">
        <f t="shared" si="28"/>
        <v>0</v>
      </c>
      <c r="M519" s="1">
        <f t="shared" si="28"/>
        <v>0</v>
      </c>
      <c r="N519" s="1" t="s">
        <v>520</v>
      </c>
      <c r="O519" s="1">
        <v>2022</v>
      </c>
    </row>
    <row r="520" spans="1:15" ht="15.6" x14ac:dyDescent="0.3">
      <c r="A520" s="1"/>
      <c r="B520" s="1" t="s">
        <v>455</v>
      </c>
      <c r="C520" s="1"/>
      <c r="D520" s="1"/>
      <c r="E520" s="1"/>
      <c r="F520" s="1">
        <v>2</v>
      </c>
      <c r="G520" s="1">
        <v>1489.63</v>
      </c>
      <c r="H520" s="1" t="s">
        <v>456</v>
      </c>
      <c r="I520" s="1" t="s">
        <v>456</v>
      </c>
      <c r="J520" s="1">
        <v>2</v>
      </c>
      <c r="K520" s="1">
        <v>1489.63</v>
      </c>
      <c r="L520" s="1">
        <f t="shared" ref="L520:M535" si="29">+D520+F520-J520</f>
        <v>0</v>
      </c>
      <c r="M520" s="1">
        <v>0</v>
      </c>
      <c r="N520" s="1" t="s">
        <v>520</v>
      </c>
      <c r="O520" s="1">
        <v>2022</v>
      </c>
    </row>
    <row r="521" spans="1:15" ht="15.6" x14ac:dyDescent="0.3">
      <c r="A521" s="1"/>
      <c r="B521" s="1" t="s">
        <v>457</v>
      </c>
      <c r="C521" s="1"/>
      <c r="D521" s="1"/>
      <c r="E521" s="1"/>
      <c r="F521" s="1">
        <v>2</v>
      </c>
      <c r="G521" s="1">
        <v>600.01</v>
      </c>
      <c r="H521" s="1" t="s">
        <v>456</v>
      </c>
      <c r="I521" s="1" t="s">
        <v>456</v>
      </c>
      <c r="J521" s="1">
        <v>2</v>
      </c>
      <c r="K521" s="1">
        <v>600.01</v>
      </c>
      <c r="L521" s="1">
        <f t="shared" si="29"/>
        <v>0</v>
      </c>
      <c r="M521" s="1">
        <f t="shared" si="29"/>
        <v>0</v>
      </c>
      <c r="N521" s="1" t="s">
        <v>520</v>
      </c>
      <c r="O521" s="1">
        <v>2022</v>
      </c>
    </row>
    <row r="522" spans="1:15" ht="15.6" x14ac:dyDescent="0.3">
      <c r="A522" s="1"/>
      <c r="B522" s="1" t="s">
        <v>458</v>
      </c>
      <c r="C522" s="1"/>
      <c r="D522" s="1"/>
      <c r="E522" s="1"/>
      <c r="F522" s="1">
        <v>1</v>
      </c>
      <c r="G522" s="1">
        <v>1145.99</v>
      </c>
      <c r="H522" s="1" t="s">
        <v>456</v>
      </c>
      <c r="I522" s="1" t="s">
        <v>456</v>
      </c>
      <c r="J522" s="1">
        <v>1</v>
      </c>
      <c r="K522" s="1">
        <v>1145.99</v>
      </c>
      <c r="L522" s="1">
        <f t="shared" si="29"/>
        <v>0</v>
      </c>
      <c r="M522" s="1">
        <f t="shared" si="29"/>
        <v>0</v>
      </c>
      <c r="N522" s="1" t="s">
        <v>520</v>
      </c>
      <c r="O522" s="1">
        <v>2022</v>
      </c>
    </row>
    <row r="523" spans="1:15" ht="15.6" x14ac:dyDescent="0.3">
      <c r="A523" s="1"/>
      <c r="B523" s="1" t="s">
        <v>459</v>
      </c>
      <c r="C523" s="1"/>
      <c r="D523" s="1"/>
      <c r="E523" s="1"/>
      <c r="F523" s="1">
        <v>2</v>
      </c>
      <c r="G523" s="1">
        <v>125.03</v>
      </c>
      <c r="H523" s="1" t="s">
        <v>456</v>
      </c>
      <c r="I523" s="1" t="s">
        <v>456</v>
      </c>
      <c r="J523" s="1">
        <v>2</v>
      </c>
      <c r="K523" s="1">
        <v>125.03</v>
      </c>
      <c r="L523" s="1">
        <f t="shared" si="29"/>
        <v>0</v>
      </c>
      <c r="M523" s="1">
        <f t="shared" si="29"/>
        <v>0</v>
      </c>
      <c r="N523" s="1" t="s">
        <v>520</v>
      </c>
      <c r="O523" s="1">
        <v>2022</v>
      </c>
    </row>
    <row r="524" spans="1:15" ht="15.6" x14ac:dyDescent="0.3">
      <c r="A524" s="1"/>
      <c r="B524" s="1" t="s">
        <v>460</v>
      </c>
      <c r="C524" s="1"/>
      <c r="D524" s="1"/>
      <c r="E524" s="1"/>
      <c r="F524" s="1">
        <v>2</v>
      </c>
      <c r="G524" s="1">
        <v>312.52999999999997</v>
      </c>
      <c r="H524" s="1" t="s">
        <v>456</v>
      </c>
      <c r="I524" s="1" t="s">
        <v>456</v>
      </c>
      <c r="J524" s="1">
        <v>2</v>
      </c>
      <c r="K524" s="1">
        <v>312.52999999999997</v>
      </c>
      <c r="L524" s="1">
        <f t="shared" si="29"/>
        <v>0</v>
      </c>
      <c r="M524" s="1">
        <f t="shared" si="29"/>
        <v>0</v>
      </c>
      <c r="N524" s="1" t="s">
        <v>520</v>
      </c>
      <c r="O524" s="1">
        <v>2022</v>
      </c>
    </row>
    <row r="525" spans="1:15" ht="15.6" x14ac:dyDescent="0.3">
      <c r="A525" s="1"/>
      <c r="B525" s="1" t="s">
        <v>461</v>
      </c>
      <c r="C525" s="1"/>
      <c r="D525" s="1"/>
      <c r="E525" s="1"/>
      <c r="F525" s="1">
        <v>2</v>
      </c>
      <c r="G525" s="1">
        <v>464.85</v>
      </c>
      <c r="H525" s="1" t="s">
        <v>456</v>
      </c>
      <c r="I525" s="1" t="s">
        <v>456</v>
      </c>
      <c r="J525" s="1">
        <v>2</v>
      </c>
      <c r="K525" s="1">
        <v>464.85</v>
      </c>
      <c r="L525" s="1">
        <f t="shared" si="29"/>
        <v>0</v>
      </c>
      <c r="M525" s="1">
        <f t="shared" si="29"/>
        <v>0</v>
      </c>
      <c r="N525" s="1" t="s">
        <v>520</v>
      </c>
      <c r="O525" s="1">
        <v>2022</v>
      </c>
    </row>
    <row r="526" spans="1:15" ht="15.6" x14ac:dyDescent="0.3">
      <c r="A526" s="1"/>
      <c r="B526" s="1" t="s">
        <v>205</v>
      </c>
      <c r="C526" s="1"/>
      <c r="D526" s="1"/>
      <c r="E526" s="1"/>
      <c r="F526" s="1">
        <v>6</v>
      </c>
      <c r="G526" s="1">
        <v>412.55</v>
      </c>
      <c r="H526" s="1" t="s">
        <v>456</v>
      </c>
      <c r="I526" s="1" t="s">
        <v>456</v>
      </c>
      <c r="J526" s="1">
        <v>6</v>
      </c>
      <c r="K526" s="1">
        <v>412.55</v>
      </c>
      <c r="L526" s="1">
        <f t="shared" si="29"/>
        <v>0</v>
      </c>
      <c r="M526" s="1">
        <f t="shared" si="29"/>
        <v>0</v>
      </c>
      <c r="N526" s="1" t="s">
        <v>520</v>
      </c>
      <c r="O526" s="1">
        <v>2022</v>
      </c>
    </row>
    <row r="527" spans="1:15" ht="15.6" x14ac:dyDescent="0.3">
      <c r="A527" s="1"/>
      <c r="B527" s="1" t="s">
        <v>462</v>
      </c>
      <c r="C527" s="1"/>
      <c r="D527" s="1"/>
      <c r="E527" s="1"/>
      <c r="F527" s="1">
        <v>7</v>
      </c>
      <c r="G527" s="1">
        <v>16625.07</v>
      </c>
      <c r="H527" s="1" t="s">
        <v>456</v>
      </c>
      <c r="I527" s="1" t="s">
        <v>456</v>
      </c>
      <c r="J527" s="1">
        <v>7</v>
      </c>
      <c r="K527" s="1">
        <v>16625</v>
      </c>
      <c r="L527" s="1">
        <f t="shared" si="29"/>
        <v>0</v>
      </c>
      <c r="M527" s="1">
        <v>0</v>
      </c>
      <c r="N527" s="1" t="s">
        <v>520</v>
      </c>
      <c r="O527" s="1">
        <v>2022</v>
      </c>
    </row>
    <row r="528" spans="1:15" ht="15.6" x14ac:dyDescent="0.3">
      <c r="A528" s="1"/>
      <c r="B528" s="1" t="s">
        <v>463</v>
      </c>
      <c r="C528" s="1"/>
      <c r="D528" s="1"/>
      <c r="E528" s="1"/>
      <c r="F528" s="1">
        <v>12</v>
      </c>
      <c r="G528" s="1">
        <v>118500.08</v>
      </c>
      <c r="H528" s="1" t="s">
        <v>456</v>
      </c>
      <c r="I528" s="1" t="s">
        <v>456</v>
      </c>
      <c r="J528" s="1">
        <v>12</v>
      </c>
      <c r="K528" s="1">
        <v>118500.08</v>
      </c>
      <c r="L528" s="1">
        <f t="shared" si="29"/>
        <v>0</v>
      </c>
      <c r="M528" s="1">
        <f t="shared" si="29"/>
        <v>0</v>
      </c>
      <c r="N528" s="1" t="s">
        <v>520</v>
      </c>
      <c r="O528" s="1">
        <v>2022</v>
      </c>
    </row>
    <row r="529" spans="1:15" ht="15.6" x14ac:dyDescent="0.3">
      <c r="A529" s="1"/>
      <c r="B529" s="1" t="s">
        <v>464</v>
      </c>
      <c r="C529" s="1"/>
      <c r="D529" s="1"/>
      <c r="E529" s="1"/>
      <c r="F529" s="1">
        <v>2</v>
      </c>
      <c r="G529" s="1">
        <v>375</v>
      </c>
      <c r="H529" s="1" t="s">
        <v>456</v>
      </c>
      <c r="I529" s="1" t="s">
        <v>456</v>
      </c>
      <c r="J529" s="1">
        <v>2</v>
      </c>
      <c r="K529" s="1">
        <v>375</v>
      </c>
      <c r="L529" s="1">
        <f t="shared" si="29"/>
        <v>0</v>
      </c>
      <c r="M529" s="1">
        <f t="shared" si="29"/>
        <v>0</v>
      </c>
      <c r="N529" s="1" t="s">
        <v>520</v>
      </c>
      <c r="O529" s="1">
        <v>2022</v>
      </c>
    </row>
    <row r="530" spans="1:15" ht="15.6" x14ac:dyDescent="0.3">
      <c r="A530" s="1"/>
      <c r="B530" s="1" t="s">
        <v>465</v>
      </c>
      <c r="C530" s="1"/>
      <c r="D530" s="1"/>
      <c r="E530" s="1"/>
      <c r="F530" s="1">
        <v>4</v>
      </c>
      <c r="G530" s="1">
        <v>2582.4499999999998</v>
      </c>
      <c r="H530" s="1" t="s">
        <v>456</v>
      </c>
      <c r="I530" s="1" t="s">
        <v>456</v>
      </c>
      <c r="J530" s="1">
        <v>4</v>
      </c>
      <c r="K530" s="1">
        <v>2582.4499999999998</v>
      </c>
      <c r="L530" s="1">
        <f t="shared" si="29"/>
        <v>0</v>
      </c>
      <c r="M530" s="1">
        <f t="shared" si="29"/>
        <v>0</v>
      </c>
      <c r="N530" s="1" t="s">
        <v>520</v>
      </c>
      <c r="O530" s="1">
        <v>2022</v>
      </c>
    </row>
    <row r="531" spans="1:15" ht="15.6" x14ac:dyDescent="0.3">
      <c r="A531" s="1"/>
      <c r="B531" s="1" t="s">
        <v>466</v>
      </c>
      <c r="C531" s="1"/>
      <c r="D531" s="1"/>
      <c r="E531" s="1"/>
      <c r="F531" s="1">
        <v>500</v>
      </c>
      <c r="G531" s="1">
        <v>5575.5</v>
      </c>
      <c r="H531" s="1" t="s">
        <v>456</v>
      </c>
      <c r="I531" s="1" t="s">
        <v>456</v>
      </c>
      <c r="J531" s="1">
        <v>500</v>
      </c>
      <c r="K531" s="1">
        <v>5575.5</v>
      </c>
      <c r="L531" s="1">
        <f t="shared" si="29"/>
        <v>0</v>
      </c>
      <c r="M531" s="1">
        <f t="shared" si="29"/>
        <v>0</v>
      </c>
      <c r="N531" s="1" t="s">
        <v>520</v>
      </c>
      <c r="O531" s="1">
        <v>2022</v>
      </c>
    </row>
    <row r="532" spans="1:15" ht="15.6" x14ac:dyDescent="0.3">
      <c r="A532" s="1"/>
      <c r="B532" s="1" t="s">
        <v>467</v>
      </c>
      <c r="C532" s="1"/>
      <c r="D532" s="1"/>
      <c r="E532" s="1"/>
      <c r="F532" s="1">
        <v>500</v>
      </c>
      <c r="G532" s="1">
        <v>8242.2999999999993</v>
      </c>
      <c r="H532" s="1" t="s">
        <v>456</v>
      </c>
      <c r="I532" s="1" t="s">
        <v>456</v>
      </c>
      <c r="J532" s="1">
        <v>500</v>
      </c>
      <c r="K532" s="1">
        <v>8242.2999999999993</v>
      </c>
      <c r="L532" s="1">
        <f t="shared" si="29"/>
        <v>0</v>
      </c>
      <c r="M532" s="1">
        <f t="shared" si="29"/>
        <v>0</v>
      </c>
      <c r="N532" s="1" t="s">
        <v>520</v>
      </c>
      <c r="O532" s="1">
        <v>2022</v>
      </c>
    </row>
    <row r="533" spans="1:15" ht="15.6" x14ac:dyDescent="0.3">
      <c r="A533" s="1"/>
      <c r="B533" s="1" t="s">
        <v>468</v>
      </c>
      <c r="C533" s="1"/>
      <c r="D533" s="1"/>
      <c r="E533" s="1"/>
      <c r="F533" s="1">
        <v>3</v>
      </c>
      <c r="G533" s="1">
        <v>11081.26</v>
      </c>
      <c r="H533" s="1" t="s">
        <v>456</v>
      </c>
      <c r="I533" s="1" t="s">
        <v>456</v>
      </c>
      <c r="J533" s="1">
        <v>3</v>
      </c>
      <c r="K533" s="1">
        <v>11081.26</v>
      </c>
      <c r="L533" s="1">
        <f t="shared" si="29"/>
        <v>0</v>
      </c>
      <c r="M533" s="1">
        <f t="shared" si="29"/>
        <v>0</v>
      </c>
      <c r="N533" s="1" t="s">
        <v>520</v>
      </c>
      <c r="O533" s="1">
        <v>2022</v>
      </c>
    </row>
    <row r="534" spans="1:15" ht="15.6" x14ac:dyDescent="0.3">
      <c r="A534" s="1"/>
      <c r="B534" s="1" t="s">
        <v>469</v>
      </c>
      <c r="C534" s="1"/>
      <c r="D534" s="1"/>
      <c r="E534" s="1"/>
      <c r="F534" s="1">
        <v>10</v>
      </c>
      <c r="G534" s="1">
        <v>5304.93</v>
      </c>
      <c r="H534" s="1" t="s">
        <v>456</v>
      </c>
      <c r="I534" s="1" t="s">
        <v>456</v>
      </c>
      <c r="J534" s="1">
        <v>10</v>
      </c>
      <c r="K534" s="1">
        <v>5304.93</v>
      </c>
      <c r="L534" s="1">
        <f t="shared" si="29"/>
        <v>0</v>
      </c>
      <c r="M534" s="1">
        <f t="shared" si="29"/>
        <v>0</v>
      </c>
      <c r="N534" s="1" t="s">
        <v>520</v>
      </c>
      <c r="O534" s="1">
        <v>2022</v>
      </c>
    </row>
    <row r="535" spans="1:15" ht="15.6" x14ac:dyDescent="0.3">
      <c r="A535" s="1"/>
      <c r="B535" s="1" t="s">
        <v>470</v>
      </c>
      <c r="C535" s="1"/>
      <c r="D535" s="1"/>
      <c r="E535" s="1"/>
      <c r="F535" s="1">
        <v>1</v>
      </c>
      <c r="G535" s="1">
        <v>453.98</v>
      </c>
      <c r="H535" s="1" t="s">
        <v>456</v>
      </c>
      <c r="I535" s="1" t="s">
        <v>456</v>
      </c>
      <c r="J535" s="1">
        <v>1</v>
      </c>
      <c r="K535" s="1">
        <v>453.98</v>
      </c>
      <c r="L535" s="1">
        <f t="shared" si="29"/>
        <v>0</v>
      </c>
      <c r="M535" s="1">
        <f t="shared" si="29"/>
        <v>0</v>
      </c>
      <c r="N535" s="1" t="s">
        <v>520</v>
      </c>
      <c r="O535" s="1">
        <v>2022</v>
      </c>
    </row>
    <row r="536" spans="1:15" ht="15.6" x14ac:dyDescent="0.3">
      <c r="A536" s="1"/>
      <c r="B536" s="1" t="s">
        <v>471</v>
      </c>
      <c r="C536" s="1"/>
      <c r="D536" s="1"/>
      <c r="E536" s="1"/>
      <c r="F536" s="1">
        <v>10</v>
      </c>
      <c r="G536" s="1">
        <v>212.64</v>
      </c>
      <c r="H536" s="1" t="s">
        <v>456</v>
      </c>
      <c r="I536" s="1" t="s">
        <v>456</v>
      </c>
      <c r="J536" s="1">
        <v>10</v>
      </c>
      <c r="K536" s="1">
        <v>212.64</v>
      </c>
      <c r="L536" s="1">
        <f t="shared" ref="L536:M551" si="30">+D536+F536-J536</f>
        <v>0</v>
      </c>
      <c r="M536" s="1">
        <f t="shared" si="30"/>
        <v>0</v>
      </c>
      <c r="N536" s="1" t="s">
        <v>520</v>
      </c>
      <c r="O536" s="1">
        <v>2022</v>
      </c>
    </row>
    <row r="537" spans="1:15" ht="15.6" x14ac:dyDescent="0.3">
      <c r="A537" s="1"/>
      <c r="B537" s="1" t="s">
        <v>472</v>
      </c>
      <c r="C537" s="1"/>
      <c r="D537" s="1"/>
      <c r="E537" s="1"/>
      <c r="F537" s="1">
        <v>2</v>
      </c>
      <c r="G537" s="1">
        <v>2115.98</v>
      </c>
      <c r="H537" s="1" t="s">
        <v>456</v>
      </c>
      <c r="I537" s="1" t="s">
        <v>456</v>
      </c>
      <c r="J537" s="1">
        <v>2</v>
      </c>
      <c r="K537" s="1">
        <v>2115.98</v>
      </c>
      <c r="L537" s="1">
        <f t="shared" si="30"/>
        <v>0</v>
      </c>
      <c r="M537" s="1">
        <f t="shared" si="30"/>
        <v>0</v>
      </c>
      <c r="N537" s="1" t="s">
        <v>520</v>
      </c>
      <c r="O537" s="1">
        <v>2022</v>
      </c>
    </row>
    <row r="538" spans="1:15" ht="15.6" x14ac:dyDescent="0.3">
      <c r="A538" s="1"/>
      <c r="B538" s="1" t="s">
        <v>473</v>
      </c>
      <c r="C538" s="1"/>
      <c r="D538" s="1"/>
      <c r="E538" s="1"/>
      <c r="F538" s="1">
        <v>4</v>
      </c>
      <c r="G538" s="1">
        <v>3760.05</v>
      </c>
      <c r="H538" s="1" t="s">
        <v>456</v>
      </c>
      <c r="I538" s="1" t="s">
        <v>456</v>
      </c>
      <c r="J538" s="1">
        <v>2</v>
      </c>
      <c r="K538" s="1">
        <v>3760.05</v>
      </c>
      <c r="L538" s="1">
        <f t="shared" si="30"/>
        <v>2</v>
      </c>
      <c r="M538" s="1">
        <f t="shared" si="30"/>
        <v>0</v>
      </c>
      <c r="N538" s="1" t="s">
        <v>520</v>
      </c>
      <c r="O538" s="1">
        <v>2022</v>
      </c>
    </row>
    <row r="539" spans="1:15" ht="15.6" x14ac:dyDescent="0.3">
      <c r="A539" s="1"/>
      <c r="B539" s="1" t="s">
        <v>474</v>
      </c>
      <c r="C539" s="1"/>
      <c r="D539" s="1"/>
      <c r="E539" s="1"/>
      <c r="F539" s="1">
        <v>1</v>
      </c>
      <c r="G539" s="1">
        <v>2892.12</v>
      </c>
      <c r="H539" s="1" t="s">
        <v>456</v>
      </c>
      <c r="I539" s="1" t="s">
        <v>456</v>
      </c>
      <c r="J539" s="1">
        <v>1</v>
      </c>
      <c r="K539" s="1">
        <v>2892.12</v>
      </c>
      <c r="L539" s="1">
        <f t="shared" si="30"/>
        <v>0</v>
      </c>
      <c r="M539" s="1">
        <f t="shared" si="30"/>
        <v>0</v>
      </c>
      <c r="N539" s="1" t="s">
        <v>520</v>
      </c>
      <c r="O539" s="1">
        <v>2022</v>
      </c>
    </row>
    <row r="540" spans="1:15" ht="15.6" x14ac:dyDescent="0.3">
      <c r="A540" s="1"/>
      <c r="B540" s="1" t="s">
        <v>475</v>
      </c>
      <c r="C540" s="1"/>
      <c r="D540" s="1"/>
      <c r="E540" s="1"/>
      <c r="F540" s="1">
        <v>1</v>
      </c>
      <c r="G540" s="1">
        <v>7683.87</v>
      </c>
      <c r="H540" s="1" t="s">
        <v>456</v>
      </c>
      <c r="I540" s="1" t="s">
        <v>456</v>
      </c>
      <c r="J540" s="1">
        <v>1</v>
      </c>
      <c r="K540" s="1">
        <v>7683.87</v>
      </c>
      <c r="L540" s="1">
        <f t="shared" si="30"/>
        <v>0</v>
      </c>
      <c r="M540" s="1">
        <f t="shared" si="30"/>
        <v>0</v>
      </c>
      <c r="N540" s="1" t="s">
        <v>520</v>
      </c>
      <c r="O540" s="1">
        <v>2022</v>
      </c>
    </row>
    <row r="541" spans="1:15" ht="15.6" x14ac:dyDescent="0.3">
      <c r="A541" s="1"/>
      <c r="B541" s="1" t="s">
        <v>476</v>
      </c>
      <c r="C541" s="1"/>
      <c r="D541" s="1"/>
      <c r="E541" s="1"/>
      <c r="F541" s="1">
        <v>1</v>
      </c>
      <c r="G541" s="1">
        <v>18558.45</v>
      </c>
      <c r="H541" s="1" t="s">
        <v>456</v>
      </c>
      <c r="I541" s="1" t="s">
        <v>456</v>
      </c>
      <c r="J541" s="1">
        <v>1</v>
      </c>
      <c r="K541" s="1">
        <v>18558.45</v>
      </c>
      <c r="L541" s="1">
        <f t="shared" si="30"/>
        <v>0</v>
      </c>
      <c r="M541" s="1">
        <f t="shared" si="30"/>
        <v>0</v>
      </c>
      <c r="N541" s="1" t="s">
        <v>520</v>
      </c>
      <c r="O541" s="1">
        <v>2022</v>
      </c>
    </row>
    <row r="542" spans="1:15" ht="15.6" x14ac:dyDescent="0.3">
      <c r="A542" s="1"/>
      <c r="B542" s="1" t="s">
        <v>477</v>
      </c>
      <c r="C542" s="1"/>
      <c r="D542" s="1"/>
      <c r="E542" s="1"/>
      <c r="F542" s="1">
        <v>1</v>
      </c>
      <c r="G542" s="1">
        <v>117.92</v>
      </c>
      <c r="H542" s="1" t="s">
        <v>456</v>
      </c>
      <c r="I542" s="1" t="s">
        <v>456</v>
      </c>
      <c r="J542" s="1">
        <v>1</v>
      </c>
      <c r="K542" s="1">
        <v>117.92</v>
      </c>
      <c r="L542" s="1">
        <f t="shared" si="30"/>
        <v>0</v>
      </c>
      <c r="M542" s="1">
        <f t="shared" si="30"/>
        <v>0</v>
      </c>
      <c r="N542" s="1" t="s">
        <v>520</v>
      </c>
      <c r="O542" s="1">
        <v>2022</v>
      </c>
    </row>
    <row r="543" spans="1:15" ht="15.6" x14ac:dyDescent="0.3">
      <c r="A543" s="1"/>
      <c r="B543" s="1" t="s">
        <v>478</v>
      </c>
      <c r="C543" s="1"/>
      <c r="D543" s="1"/>
      <c r="E543" s="1"/>
      <c r="F543" s="1">
        <v>2</v>
      </c>
      <c r="G543" s="1">
        <v>15635</v>
      </c>
      <c r="H543" s="1" t="s">
        <v>456</v>
      </c>
      <c r="I543" s="1" t="s">
        <v>456</v>
      </c>
      <c r="J543" s="1">
        <v>1</v>
      </c>
      <c r="K543" s="1">
        <v>15635</v>
      </c>
      <c r="L543" s="1">
        <f t="shared" si="30"/>
        <v>1</v>
      </c>
      <c r="M543" s="1">
        <f t="shared" si="30"/>
        <v>0</v>
      </c>
      <c r="N543" s="1" t="s">
        <v>520</v>
      </c>
      <c r="O543" s="1">
        <v>2022</v>
      </c>
    </row>
    <row r="544" spans="1:15" ht="15.6" x14ac:dyDescent="0.3">
      <c r="A544" s="1"/>
      <c r="B544" s="1" t="s">
        <v>479</v>
      </c>
      <c r="C544" s="1"/>
      <c r="D544" s="1"/>
      <c r="E544" s="1"/>
      <c r="F544" s="1">
        <v>8</v>
      </c>
      <c r="G544" s="1">
        <v>2609.69</v>
      </c>
      <c r="H544" s="1" t="s">
        <v>456</v>
      </c>
      <c r="I544" s="1" t="s">
        <v>456</v>
      </c>
      <c r="J544" s="1">
        <v>8</v>
      </c>
      <c r="K544" s="1">
        <v>2609.69</v>
      </c>
      <c r="L544" s="1">
        <f t="shared" si="30"/>
        <v>0</v>
      </c>
      <c r="M544" s="1">
        <f t="shared" si="30"/>
        <v>0</v>
      </c>
      <c r="N544" s="1" t="s">
        <v>520</v>
      </c>
      <c r="O544" s="1">
        <v>2022</v>
      </c>
    </row>
    <row r="545" spans="1:15" ht="15.6" x14ac:dyDescent="0.3">
      <c r="A545" s="1"/>
      <c r="B545" s="1" t="s">
        <v>480</v>
      </c>
      <c r="C545" s="1"/>
      <c r="D545" s="1"/>
      <c r="E545" s="1"/>
      <c r="F545" s="1">
        <v>2</v>
      </c>
      <c r="G545" s="1">
        <v>824.58</v>
      </c>
      <c r="H545" s="1" t="s">
        <v>456</v>
      </c>
      <c r="I545" s="1" t="s">
        <v>456</v>
      </c>
      <c r="J545" s="1">
        <v>2</v>
      </c>
      <c r="K545" s="1">
        <v>824.58</v>
      </c>
      <c r="L545" s="1">
        <f t="shared" si="30"/>
        <v>0</v>
      </c>
      <c r="M545" s="1">
        <f t="shared" si="30"/>
        <v>0</v>
      </c>
      <c r="N545" s="1" t="s">
        <v>520</v>
      </c>
      <c r="O545" s="1">
        <v>2022</v>
      </c>
    </row>
    <row r="546" spans="1:15" ht="15.6" x14ac:dyDescent="0.3">
      <c r="A546" s="1"/>
      <c r="B546" s="1" t="s">
        <v>481</v>
      </c>
      <c r="C546" s="1"/>
      <c r="D546" s="1"/>
      <c r="E546" s="1"/>
      <c r="F546" s="1">
        <v>1</v>
      </c>
      <c r="G546" s="1">
        <v>881.26</v>
      </c>
      <c r="H546" s="1" t="s">
        <v>456</v>
      </c>
      <c r="I546" s="1" t="s">
        <v>456</v>
      </c>
      <c r="J546" s="1">
        <v>1</v>
      </c>
      <c r="K546" s="1">
        <v>881.26</v>
      </c>
      <c r="L546" s="1">
        <f t="shared" si="30"/>
        <v>0</v>
      </c>
      <c r="M546" s="1">
        <f t="shared" si="30"/>
        <v>0</v>
      </c>
      <c r="N546" s="1" t="s">
        <v>520</v>
      </c>
      <c r="O546" s="1">
        <v>2022</v>
      </c>
    </row>
    <row r="547" spans="1:15" ht="15.6" x14ac:dyDescent="0.3">
      <c r="A547" s="1"/>
      <c r="B547" s="1" t="s">
        <v>482</v>
      </c>
      <c r="C547" s="1"/>
      <c r="D547" s="1"/>
      <c r="E547" s="1"/>
      <c r="F547" s="1">
        <v>1</v>
      </c>
      <c r="G547" s="1">
        <v>581.26</v>
      </c>
      <c r="H547" s="1" t="s">
        <v>456</v>
      </c>
      <c r="I547" s="1" t="s">
        <v>456</v>
      </c>
      <c r="J547" s="1">
        <v>1</v>
      </c>
      <c r="K547" s="1">
        <v>581.26</v>
      </c>
      <c r="L547" s="1">
        <f t="shared" si="30"/>
        <v>0</v>
      </c>
      <c r="M547" s="1">
        <f t="shared" si="30"/>
        <v>0</v>
      </c>
      <c r="N547" s="1" t="s">
        <v>520</v>
      </c>
      <c r="O547" s="1">
        <v>2022</v>
      </c>
    </row>
    <row r="548" spans="1:15" ht="15.6" x14ac:dyDescent="0.3">
      <c r="A548" s="1" t="s">
        <v>24</v>
      </c>
      <c r="B548" s="1" t="s">
        <v>293</v>
      </c>
      <c r="C548" s="1" t="s">
        <v>90</v>
      </c>
      <c r="D548" s="1">
        <v>0</v>
      </c>
      <c r="E548" s="1">
        <v>0</v>
      </c>
      <c r="F548" s="1"/>
      <c r="G548" s="1"/>
      <c r="H548" s="1" t="s">
        <v>456</v>
      </c>
      <c r="I548" s="1" t="s">
        <v>456</v>
      </c>
      <c r="J548" s="1"/>
      <c r="K548" s="1"/>
      <c r="L548" s="1">
        <f t="shared" si="30"/>
        <v>0</v>
      </c>
      <c r="M548" s="1">
        <f t="shared" si="30"/>
        <v>0</v>
      </c>
      <c r="N548" s="1" t="s">
        <v>520</v>
      </c>
      <c r="O548" s="1">
        <v>2022</v>
      </c>
    </row>
    <row r="549" spans="1:15" ht="15.6" x14ac:dyDescent="0.3">
      <c r="A549" s="1" t="s">
        <v>26</v>
      </c>
      <c r="B549" s="1" t="s">
        <v>294</v>
      </c>
      <c r="C549" s="1" t="s">
        <v>90</v>
      </c>
      <c r="D549" s="1">
        <v>0</v>
      </c>
      <c r="E549" s="1">
        <v>0</v>
      </c>
      <c r="F549" s="1">
        <v>0</v>
      </c>
      <c r="G549" s="1">
        <v>0</v>
      </c>
      <c r="H549" s="1"/>
      <c r="I549" s="1"/>
      <c r="J549" s="1">
        <v>0</v>
      </c>
      <c r="K549" s="1">
        <v>0</v>
      </c>
      <c r="L549" s="1">
        <f t="shared" si="30"/>
        <v>0</v>
      </c>
      <c r="M549" s="1">
        <f t="shared" si="30"/>
        <v>0</v>
      </c>
      <c r="N549" s="1" t="s">
        <v>520</v>
      </c>
      <c r="O549" s="1">
        <v>2022</v>
      </c>
    </row>
    <row r="550" spans="1:15" ht="15.6" x14ac:dyDescent="0.3">
      <c r="A550" s="1" t="s">
        <v>28</v>
      </c>
      <c r="B550" s="1" t="s">
        <v>29</v>
      </c>
      <c r="C550" s="1" t="s">
        <v>90</v>
      </c>
      <c r="D550" s="1">
        <v>0</v>
      </c>
      <c r="E550" s="1">
        <v>0</v>
      </c>
      <c r="F550" s="1">
        <v>0</v>
      </c>
      <c r="G550" s="1">
        <v>0</v>
      </c>
      <c r="H550" s="1"/>
      <c r="I550" s="1"/>
      <c r="J550" s="1">
        <v>0</v>
      </c>
      <c r="K550" s="1">
        <v>0</v>
      </c>
      <c r="L550" s="1">
        <f t="shared" si="30"/>
        <v>0</v>
      </c>
      <c r="M550" s="1">
        <f t="shared" si="30"/>
        <v>0</v>
      </c>
      <c r="N550" s="1" t="s">
        <v>520</v>
      </c>
      <c r="O550" s="1">
        <v>2022</v>
      </c>
    </row>
    <row r="551" spans="1:15" ht="15.6" x14ac:dyDescent="0.3">
      <c r="A551" s="1" t="s">
        <v>30</v>
      </c>
      <c r="B551" s="1" t="s">
        <v>31</v>
      </c>
      <c r="C551" s="1" t="s">
        <v>90</v>
      </c>
      <c r="D551" s="1">
        <v>0</v>
      </c>
      <c r="E551" s="1">
        <v>0</v>
      </c>
      <c r="F551" s="1">
        <v>0</v>
      </c>
      <c r="G551" s="1">
        <v>0</v>
      </c>
      <c r="H551" s="1"/>
      <c r="I551" s="1"/>
      <c r="J551" s="1">
        <v>0</v>
      </c>
      <c r="K551" s="1">
        <v>0</v>
      </c>
      <c r="L551" s="1">
        <f t="shared" si="30"/>
        <v>0</v>
      </c>
      <c r="M551" s="1">
        <f t="shared" si="30"/>
        <v>0</v>
      </c>
      <c r="N551" s="1" t="s">
        <v>520</v>
      </c>
      <c r="O551" s="1">
        <v>2022</v>
      </c>
    </row>
    <row r="552" spans="1:15" ht="15.6" x14ac:dyDescent="0.3">
      <c r="A552" s="1" t="s">
        <v>32</v>
      </c>
      <c r="B552" s="1" t="s">
        <v>33</v>
      </c>
      <c r="C552" s="1" t="s">
        <v>90</v>
      </c>
      <c r="D552" s="1">
        <v>0</v>
      </c>
      <c r="E552" s="1">
        <v>0</v>
      </c>
      <c r="F552" s="1">
        <v>0</v>
      </c>
      <c r="G552" s="1">
        <v>0</v>
      </c>
      <c r="H552" s="1"/>
      <c r="I552" s="1"/>
      <c r="J552" s="1">
        <v>0</v>
      </c>
      <c r="K552" s="1">
        <v>0</v>
      </c>
      <c r="L552" s="1">
        <f t="shared" ref="L552:M603" si="31">+D552+F552-J552</f>
        <v>0</v>
      </c>
      <c r="M552" s="1">
        <f t="shared" si="31"/>
        <v>0</v>
      </c>
      <c r="N552" s="1" t="s">
        <v>520</v>
      </c>
      <c r="O552" s="1">
        <v>2022</v>
      </c>
    </row>
    <row r="553" spans="1:15" ht="15.6" x14ac:dyDescent="0.3">
      <c r="A553" s="1" t="s">
        <v>34</v>
      </c>
      <c r="B553" s="1" t="s">
        <v>35</v>
      </c>
      <c r="C553" s="1" t="s">
        <v>90</v>
      </c>
      <c r="D553" s="1">
        <v>0</v>
      </c>
      <c r="E553" s="1">
        <v>0</v>
      </c>
      <c r="F553" s="1">
        <v>0</v>
      </c>
      <c r="G553" s="1">
        <v>0</v>
      </c>
      <c r="H553" s="1"/>
      <c r="I553" s="1"/>
      <c r="J553" s="1">
        <v>0</v>
      </c>
      <c r="K553" s="1">
        <v>0</v>
      </c>
      <c r="L553" s="1">
        <f t="shared" si="31"/>
        <v>0</v>
      </c>
      <c r="M553" s="1">
        <f t="shared" si="31"/>
        <v>0</v>
      </c>
      <c r="N553" s="1" t="s">
        <v>520</v>
      </c>
      <c r="O553" s="1">
        <v>2022</v>
      </c>
    </row>
    <row r="554" spans="1:15" ht="15.6" x14ac:dyDescent="0.3">
      <c r="A554" s="1" t="s">
        <v>36</v>
      </c>
      <c r="B554" s="1" t="s">
        <v>295</v>
      </c>
      <c r="C554" s="1" t="s">
        <v>90</v>
      </c>
      <c r="D554" s="1">
        <v>0</v>
      </c>
      <c r="E554" s="1">
        <v>0</v>
      </c>
      <c r="F554" s="1">
        <v>0</v>
      </c>
      <c r="G554" s="1">
        <v>0</v>
      </c>
      <c r="H554" s="1"/>
      <c r="I554" s="1"/>
      <c r="J554" s="1">
        <v>0</v>
      </c>
      <c r="K554" s="1">
        <v>0</v>
      </c>
      <c r="L554" s="1">
        <f t="shared" si="31"/>
        <v>0</v>
      </c>
      <c r="M554" s="1">
        <f t="shared" si="31"/>
        <v>0</v>
      </c>
      <c r="N554" s="1" t="s">
        <v>520</v>
      </c>
      <c r="O554" s="1">
        <v>2022</v>
      </c>
    </row>
    <row r="555" spans="1:15" ht="15.6" x14ac:dyDescent="0.3">
      <c r="A555" s="1" t="s">
        <v>38</v>
      </c>
      <c r="B555" s="1" t="s">
        <v>296</v>
      </c>
      <c r="C555" s="1" t="s">
        <v>90</v>
      </c>
      <c r="D555" s="1">
        <v>0</v>
      </c>
      <c r="E555" s="1">
        <v>0</v>
      </c>
      <c r="F555" s="1">
        <v>0</v>
      </c>
      <c r="G555" s="1">
        <v>0</v>
      </c>
      <c r="H555" s="1"/>
      <c r="I555" s="1"/>
      <c r="J555" s="1">
        <v>0</v>
      </c>
      <c r="K555" s="1">
        <v>0</v>
      </c>
      <c r="L555" s="1">
        <f t="shared" si="31"/>
        <v>0</v>
      </c>
      <c r="M555" s="1">
        <f t="shared" si="31"/>
        <v>0</v>
      </c>
      <c r="N555" s="1" t="s">
        <v>520</v>
      </c>
      <c r="O555" s="1">
        <v>2022</v>
      </c>
    </row>
    <row r="556" spans="1:15" ht="15.6" x14ac:dyDescent="0.3">
      <c r="A556" s="1" t="s">
        <v>40</v>
      </c>
      <c r="B556" s="1" t="s">
        <v>41</v>
      </c>
      <c r="C556" s="1" t="s">
        <v>90</v>
      </c>
      <c r="D556" s="1">
        <v>0</v>
      </c>
      <c r="E556" s="1">
        <v>0</v>
      </c>
      <c r="F556" s="1">
        <v>0</v>
      </c>
      <c r="G556" s="1">
        <v>0</v>
      </c>
      <c r="H556" s="1"/>
      <c r="I556" s="1"/>
      <c r="J556" s="1">
        <v>0</v>
      </c>
      <c r="K556" s="1">
        <v>0</v>
      </c>
      <c r="L556" s="1">
        <f t="shared" si="31"/>
        <v>0</v>
      </c>
      <c r="M556" s="1">
        <f t="shared" si="31"/>
        <v>0</v>
      </c>
      <c r="N556" s="1" t="s">
        <v>520</v>
      </c>
      <c r="O556" s="1">
        <v>2022</v>
      </c>
    </row>
    <row r="557" spans="1:15" ht="15.6" x14ac:dyDescent="0.3">
      <c r="A557" s="1" t="s">
        <v>42</v>
      </c>
      <c r="B557" s="1" t="s">
        <v>45</v>
      </c>
      <c r="C557" s="1" t="s">
        <v>90</v>
      </c>
      <c r="D557" s="1">
        <v>0</v>
      </c>
      <c r="E557" s="1">
        <v>0</v>
      </c>
      <c r="F557" s="1">
        <v>0</v>
      </c>
      <c r="G557" s="1">
        <v>0</v>
      </c>
      <c r="H557" s="1"/>
      <c r="I557" s="1"/>
      <c r="J557" s="1">
        <v>0</v>
      </c>
      <c r="K557" s="1">
        <v>0</v>
      </c>
      <c r="L557" s="1">
        <f t="shared" si="31"/>
        <v>0</v>
      </c>
      <c r="M557" s="1">
        <f t="shared" si="31"/>
        <v>0</v>
      </c>
      <c r="N557" s="1" t="s">
        <v>520</v>
      </c>
      <c r="O557" s="1">
        <v>2022</v>
      </c>
    </row>
    <row r="558" spans="1:15" ht="15.6" x14ac:dyDescent="0.3">
      <c r="A558" s="1" t="s">
        <v>44</v>
      </c>
      <c r="B558" s="1" t="s">
        <v>297</v>
      </c>
      <c r="C558" s="1" t="s">
        <v>90</v>
      </c>
      <c r="D558" s="1">
        <v>0</v>
      </c>
      <c r="E558" s="1">
        <v>0</v>
      </c>
      <c r="F558" s="1">
        <v>0</v>
      </c>
      <c r="G558" s="1">
        <v>0</v>
      </c>
      <c r="H558" s="1"/>
      <c r="I558" s="1"/>
      <c r="J558" s="1">
        <v>0</v>
      </c>
      <c r="K558" s="1">
        <v>0</v>
      </c>
      <c r="L558" s="1">
        <f t="shared" si="31"/>
        <v>0</v>
      </c>
      <c r="M558" s="1">
        <f t="shared" si="31"/>
        <v>0</v>
      </c>
      <c r="N558" s="1" t="s">
        <v>520</v>
      </c>
      <c r="O558" s="1">
        <v>2022</v>
      </c>
    </row>
    <row r="559" spans="1:15" ht="15.6" x14ac:dyDescent="0.3">
      <c r="A559" s="1" t="s">
        <v>46</v>
      </c>
      <c r="B559" s="1" t="s">
        <v>298</v>
      </c>
      <c r="C559" s="1" t="s">
        <v>90</v>
      </c>
      <c r="D559" s="1">
        <v>0</v>
      </c>
      <c r="E559" s="1">
        <v>0</v>
      </c>
      <c r="F559" s="1">
        <v>0</v>
      </c>
      <c r="G559" s="1">
        <v>0</v>
      </c>
      <c r="H559" s="1"/>
      <c r="I559" s="1"/>
      <c r="J559" s="1">
        <v>0</v>
      </c>
      <c r="K559" s="1">
        <v>0</v>
      </c>
      <c r="L559" s="1">
        <f t="shared" si="31"/>
        <v>0</v>
      </c>
      <c r="M559" s="1">
        <f t="shared" si="31"/>
        <v>0</v>
      </c>
      <c r="N559" s="1" t="s">
        <v>520</v>
      </c>
      <c r="O559" s="1">
        <v>2022</v>
      </c>
    </row>
    <row r="560" spans="1:15" ht="15.6" x14ac:dyDescent="0.3">
      <c r="A560" s="1" t="s">
        <v>48</v>
      </c>
      <c r="B560" s="1" t="s">
        <v>51</v>
      </c>
      <c r="C560" s="1" t="s">
        <v>90</v>
      </c>
      <c r="D560" s="1">
        <v>0</v>
      </c>
      <c r="E560" s="1">
        <v>0</v>
      </c>
      <c r="F560" s="1">
        <v>0</v>
      </c>
      <c r="G560" s="1">
        <v>0</v>
      </c>
      <c r="H560" s="1"/>
      <c r="I560" s="1"/>
      <c r="J560" s="1">
        <v>0</v>
      </c>
      <c r="K560" s="1">
        <v>0</v>
      </c>
      <c r="L560" s="1">
        <f t="shared" si="31"/>
        <v>0</v>
      </c>
      <c r="M560" s="1">
        <f t="shared" si="31"/>
        <v>0</v>
      </c>
      <c r="N560" s="1" t="s">
        <v>520</v>
      </c>
      <c r="O560" s="1">
        <v>2022</v>
      </c>
    </row>
    <row r="561" spans="1:15" ht="15.6" x14ac:dyDescent="0.3">
      <c r="A561" s="1" t="s">
        <v>50</v>
      </c>
      <c r="B561" s="1" t="s">
        <v>299</v>
      </c>
      <c r="C561" s="1" t="s">
        <v>261</v>
      </c>
      <c r="D561" s="1">
        <v>0</v>
      </c>
      <c r="E561" s="1">
        <v>0</v>
      </c>
      <c r="F561" s="1">
        <v>0</v>
      </c>
      <c r="G561" s="1">
        <v>0</v>
      </c>
      <c r="H561" s="1"/>
      <c r="I561" s="1"/>
      <c r="J561" s="1">
        <v>0</v>
      </c>
      <c r="K561" s="1">
        <v>0</v>
      </c>
      <c r="L561" s="1">
        <f t="shared" si="31"/>
        <v>0</v>
      </c>
      <c r="M561" s="1">
        <f t="shared" si="31"/>
        <v>0</v>
      </c>
      <c r="N561" s="1" t="s">
        <v>520</v>
      </c>
      <c r="O561" s="1">
        <v>2022</v>
      </c>
    </row>
    <row r="562" spans="1:15" ht="15.6" x14ac:dyDescent="0.3">
      <c r="A562" s="1" t="s">
        <v>52</v>
      </c>
      <c r="B562" s="1" t="s">
        <v>300</v>
      </c>
      <c r="C562" s="1" t="s">
        <v>90</v>
      </c>
      <c r="D562" s="1">
        <v>0</v>
      </c>
      <c r="E562" s="1">
        <v>0</v>
      </c>
      <c r="F562" s="1">
        <v>0</v>
      </c>
      <c r="G562" s="1">
        <v>0</v>
      </c>
      <c r="H562" s="1"/>
      <c r="I562" s="1"/>
      <c r="J562" s="1">
        <v>0</v>
      </c>
      <c r="K562" s="1">
        <v>0</v>
      </c>
      <c r="L562" s="1">
        <f t="shared" si="31"/>
        <v>0</v>
      </c>
      <c r="M562" s="1">
        <f t="shared" si="31"/>
        <v>0</v>
      </c>
      <c r="N562" s="1" t="s">
        <v>520</v>
      </c>
      <c r="O562" s="1">
        <v>2022</v>
      </c>
    </row>
    <row r="563" spans="1:15" ht="15.6" x14ac:dyDescent="0.3">
      <c r="A563" s="1" t="s">
        <v>301</v>
      </c>
      <c r="B563" s="1" t="s">
        <v>302</v>
      </c>
      <c r="C563" s="1" t="s">
        <v>90</v>
      </c>
      <c r="D563" s="1">
        <v>0</v>
      </c>
      <c r="E563" s="1">
        <v>0</v>
      </c>
      <c r="F563" s="1">
        <v>0</v>
      </c>
      <c r="G563" s="1">
        <v>0</v>
      </c>
      <c r="H563" s="1"/>
      <c r="I563" s="1"/>
      <c r="J563" s="1">
        <v>0</v>
      </c>
      <c r="K563" s="1">
        <v>0</v>
      </c>
      <c r="L563" s="1">
        <f t="shared" si="31"/>
        <v>0</v>
      </c>
      <c r="M563" s="1">
        <f t="shared" si="31"/>
        <v>0</v>
      </c>
      <c r="N563" s="1" t="s">
        <v>520</v>
      </c>
      <c r="O563" s="1">
        <v>2022</v>
      </c>
    </row>
    <row r="564" spans="1:15" ht="15.6" x14ac:dyDescent="0.3">
      <c r="A564" s="1" t="s">
        <v>54</v>
      </c>
      <c r="B564" s="1" t="s">
        <v>303</v>
      </c>
      <c r="C564" s="1" t="s">
        <v>90</v>
      </c>
      <c r="D564" s="1">
        <v>0</v>
      </c>
      <c r="E564" s="1">
        <v>0</v>
      </c>
      <c r="F564" s="1">
        <v>0</v>
      </c>
      <c r="G564" s="1">
        <v>0</v>
      </c>
      <c r="H564" s="1"/>
      <c r="I564" s="1"/>
      <c r="J564" s="1">
        <v>0</v>
      </c>
      <c r="K564" s="1">
        <v>0</v>
      </c>
      <c r="L564" s="1">
        <f t="shared" si="31"/>
        <v>0</v>
      </c>
      <c r="M564" s="1">
        <f t="shared" si="31"/>
        <v>0</v>
      </c>
      <c r="N564" s="1" t="s">
        <v>520</v>
      </c>
      <c r="O564" s="1">
        <v>2022</v>
      </c>
    </row>
    <row r="565" spans="1:15" ht="15.6" x14ac:dyDescent="0.3">
      <c r="A565" s="1" t="s">
        <v>56</v>
      </c>
      <c r="B565" s="1" t="s">
        <v>60</v>
      </c>
      <c r="C565" s="1" t="s">
        <v>90</v>
      </c>
      <c r="D565" s="1">
        <v>0</v>
      </c>
      <c r="E565" s="1">
        <v>0</v>
      </c>
      <c r="F565" s="1">
        <v>0</v>
      </c>
      <c r="G565" s="1">
        <v>0</v>
      </c>
      <c r="H565" s="1"/>
      <c r="I565" s="1"/>
      <c r="J565" s="1">
        <v>0</v>
      </c>
      <c r="K565" s="1">
        <v>0</v>
      </c>
      <c r="L565" s="1">
        <f t="shared" si="31"/>
        <v>0</v>
      </c>
      <c r="M565" s="1">
        <f t="shared" si="31"/>
        <v>0</v>
      </c>
      <c r="N565" s="1" t="s">
        <v>520</v>
      </c>
      <c r="O565" s="1">
        <v>2022</v>
      </c>
    </row>
    <row r="566" spans="1:15" ht="15.6" x14ac:dyDescent="0.3">
      <c r="A566" s="1" t="s">
        <v>59</v>
      </c>
      <c r="B566" s="1" t="s">
        <v>62</v>
      </c>
      <c r="C566" s="1" t="s">
        <v>90</v>
      </c>
      <c r="D566" s="1">
        <v>0</v>
      </c>
      <c r="E566" s="1">
        <v>0</v>
      </c>
      <c r="F566" s="1">
        <v>0</v>
      </c>
      <c r="G566" s="1">
        <v>0</v>
      </c>
      <c r="H566" s="1"/>
      <c r="I566" s="1"/>
      <c r="J566" s="1">
        <v>0</v>
      </c>
      <c r="K566" s="1">
        <v>0</v>
      </c>
      <c r="L566" s="1">
        <f t="shared" si="31"/>
        <v>0</v>
      </c>
      <c r="M566" s="1">
        <f t="shared" si="31"/>
        <v>0</v>
      </c>
      <c r="N566" s="1" t="s">
        <v>520</v>
      </c>
      <c r="O566" s="1">
        <v>2022</v>
      </c>
    </row>
    <row r="567" spans="1:15" ht="15.6" x14ac:dyDescent="0.3">
      <c r="A567" s="1" t="s">
        <v>61</v>
      </c>
      <c r="B567" s="1" t="s">
        <v>64</v>
      </c>
      <c r="C567" s="1" t="s">
        <v>90</v>
      </c>
      <c r="D567" s="1">
        <v>0</v>
      </c>
      <c r="E567" s="1">
        <v>0</v>
      </c>
      <c r="F567" s="1">
        <v>0</v>
      </c>
      <c r="G567" s="1">
        <v>0</v>
      </c>
      <c r="H567" s="1"/>
      <c r="I567" s="1"/>
      <c r="J567" s="1">
        <v>0</v>
      </c>
      <c r="K567" s="1">
        <v>0</v>
      </c>
      <c r="L567" s="1">
        <f t="shared" si="31"/>
        <v>0</v>
      </c>
      <c r="M567" s="1">
        <f t="shared" si="31"/>
        <v>0</v>
      </c>
      <c r="N567" s="1" t="s">
        <v>520</v>
      </c>
      <c r="O567" s="1">
        <v>2022</v>
      </c>
    </row>
    <row r="568" spans="1:15" ht="15.6" x14ac:dyDescent="0.3">
      <c r="A568" s="1" t="s">
        <v>63</v>
      </c>
      <c r="B568" s="1" t="s">
        <v>304</v>
      </c>
      <c r="C568" s="1" t="s">
        <v>90</v>
      </c>
      <c r="D568" s="1">
        <v>0</v>
      </c>
      <c r="E568" s="1">
        <v>0</v>
      </c>
      <c r="F568" s="1">
        <v>0</v>
      </c>
      <c r="G568" s="1">
        <v>0</v>
      </c>
      <c r="H568" s="1"/>
      <c r="I568" s="1"/>
      <c r="J568" s="1">
        <v>0</v>
      </c>
      <c r="K568" s="1">
        <v>0</v>
      </c>
      <c r="L568" s="1">
        <f t="shared" si="31"/>
        <v>0</v>
      </c>
      <c r="M568" s="1">
        <f t="shared" si="31"/>
        <v>0</v>
      </c>
      <c r="N568" s="1" t="s">
        <v>520</v>
      </c>
      <c r="O568" s="1">
        <v>2022</v>
      </c>
    </row>
    <row r="569" spans="1:15" ht="15.6" x14ac:dyDescent="0.3">
      <c r="A569" s="1" t="s">
        <v>65</v>
      </c>
      <c r="B569" s="1" t="s">
        <v>305</v>
      </c>
      <c r="C569" s="1" t="s">
        <v>90</v>
      </c>
      <c r="D569" s="1">
        <v>0</v>
      </c>
      <c r="E569" s="1">
        <v>0</v>
      </c>
      <c r="F569" s="1">
        <v>0</v>
      </c>
      <c r="G569" s="1">
        <v>0</v>
      </c>
      <c r="H569" s="1"/>
      <c r="I569" s="1"/>
      <c r="J569" s="1">
        <v>0</v>
      </c>
      <c r="K569" s="1">
        <v>0</v>
      </c>
      <c r="L569" s="1">
        <f t="shared" si="31"/>
        <v>0</v>
      </c>
      <c r="M569" s="1">
        <f t="shared" si="31"/>
        <v>0</v>
      </c>
      <c r="N569" s="1" t="s">
        <v>520</v>
      </c>
      <c r="O569" s="1">
        <v>2022</v>
      </c>
    </row>
    <row r="570" spans="1:15" ht="15.6" x14ac:dyDescent="0.3">
      <c r="A570" s="1" t="s">
        <v>67</v>
      </c>
      <c r="B570" s="1" t="s">
        <v>306</v>
      </c>
      <c r="C570" s="1" t="s">
        <v>90</v>
      </c>
      <c r="D570" s="1">
        <v>0</v>
      </c>
      <c r="E570" s="1">
        <v>0</v>
      </c>
      <c r="F570" s="1">
        <v>0</v>
      </c>
      <c r="G570" s="1">
        <v>0</v>
      </c>
      <c r="H570" s="1"/>
      <c r="I570" s="1"/>
      <c r="J570" s="1">
        <v>0</v>
      </c>
      <c r="K570" s="1">
        <v>0</v>
      </c>
      <c r="L570" s="1">
        <f t="shared" si="31"/>
        <v>0</v>
      </c>
      <c r="M570" s="1">
        <f t="shared" si="31"/>
        <v>0</v>
      </c>
      <c r="N570" s="1" t="s">
        <v>520</v>
      </c>
      <c r="O570" s="1">
        <v>2022</v>
      </c>
    </row>
    <row r="571" spans="1:15" ht="15.6" x14ac:dyDescent="0.3">
      <c r="A571" s="1" t="s">
        <v>69</v>
      </c>
      <c r="B571" s="1" t="s">
        <v>307</v>
      </c>
      <c r="C571" s="1" t="s">
        <v>90</v>
      </c>
      <c r="D571" s="1">
        <v>0</v>
      </c>
      <c r="E571" s="1">
        <v>0</v>
      </c>
      <c r="F571" s="1">
        <v>0</v>
      </c>
      <c r="G571" s="1">
        <v>0</v>
      </c>
      <c r="H571" s="1"/>
      <c r="I571" s="1"/>
      <c r="J571" s="1">
        <v>0</v>
      </c>
      <c r="K571" s="1">
        <v>0</v>
      </c>
      <c r="L571" s="1">
        <f t="shared" si="31"/>
        <v>0</v>
      </c>
      <c r="M571" s="1">
        <f t="shared" si="31"/>
        <v>0</v>
      </c>
      <c r="N571" s="1" t="s">
        <v>520</v>
      </c>
      <c r="O571" s="1">
        <v>2022</v>
      </c>
    </row>
    <row r="572" spans="1:15" ht="15.6" x14ac:dyDescent="0.3">
      <c r="A572" s="1" t="s">
        <v>71</v>
      </c>
      <c r="B572" s="1" t="s">
        <v>72</v>
      </c>
      <c r="C572" s="1" t="s">
        <v>90</v>
      </c>
      <c r="D572" s="1">
        <v>0</v>
      </c>
      <c r="E572" s="1">
        <v>0</v>
      </c>
      <c r="F572" s="1">
        <v>0</v>
      </c>
      <c r="G572" s="1">
        <v>0</v>
      </c>
      <c r="H572" s="1"/>
      <c r="I572" s="1"/>
      <c r="J572" s="1">
        <v>0</v>
      </c>
      <c r="K572" s="1">
        <v>0</v>
      </c>
      <c r="L572" s="1">
        <f t="shared" si="31"/>
        <v>0</v>
      </c>
      <c r="M572" s="1">
        <f t="shared" si="31"/>
        <v>0</v>
      </c>
      <c r="N572" s="1" t="s">
        <v>520</v>
      </c>
      <c r="O572" s="1">
        <v>2022</v>
      </c>
    </row>
    <row r="573" spans="1:15" ht="15.6" x14ac:dyDescent="0.3">
      <c r="A573" s="1" t="s">
        <v>73</v>
      </c>
      <c r="B573" s="1" t="s">
        <v>76</v>
      </c>
      <c r="C573" s="1" t="s">
        <v>90</v>
      </c>
      <c r="D573" s="1">
        <v>0</v>
      </c>
      <c r="E573" s="1">
        <v>0</v>
      </c>
      <c r="F573" s="1">
        <v>0</v>
      </c>
      <c r="G573" s="1">
        <v>0</v>
      </c>
      <c r="H573" s="1"/>
      <c r="I573" s="1"/>
      <c r="J573" s="1">
        <v>0</v>
      </c>
      <c r="K573" s="1">
        <v>0</v>
      </c>
      <c r="L573" s="1">
        <f t="shared" si="31"/>
        <v>0</v>
      </c>
      <c r="M573" s="1">
        <f t="shared" si="31"/>
        <v>0</v>
      </c>
      <c r="N573" s="1" t="s">
        <v>520</v>
      </c>
      <c r="O573" s="1">
        <v>2022</v>
      </c>
    </row>
    <row r="574" spans="1:15" ht="15.6" x14ac:dyDescent="0.3">
      <c r="A574" s="1" t="s">
        <v>75</v>
      </c>
      <c r="B574" s="1" t="s">
        <v>78</v>
      </c>
      <c r="C574" s="1" t="s">
        <v>90</v>
      </c>
      <c r="D574" s="1">
        <v>0</v>
      </c>
      <c r="E574" s="1">
        <v>0</v>
      </c>
      <c r="F574" s="1">
        <v>0</v>
      </c>
      <c r="G574" s="1">
        <v>0</v>
      </c>
      <c r="H574" s="1"/>
      <c r="I574" s="1"/>
      <c r="J574" s="1">
        <v>0</v>
      </c>
      <c r="K574" s="1">
        <v>0</v>
      </c>
      <c r="L574" s="1">
        <f t="shared" si="31"/>
        <v>0</v>
      </c>
      <c r="M574" s="1">
        <f t="shared" si="31"/>
        <v>0</v>
      </c>
      <c r="N574" s="1" t="s">
        <v>520</v>
      </c>
      <c r="O574" s="1">
        <v>2022</v>
      </c>
    </row>
    <row r="575" spans="1:15" ht="15.6" x14ac:dyDescent="0.3">
      <c r="A575" s="1" t="s">
        <v>77</v>
      </c>
      <c r="B575" s="1" t="s">
        <v>308</v>
      </c>
      <c r="C575" s="1" t="s">
        <v>90</v>
      </c>
      <c r="D575" s="1">
        <v>0</v>
      </c>
      <c r="E575" s="1">
        <v>0</v>
      </c>
      <c r="F575" s="1">
        <v>0</v>
      </c>
      <c r="G575" s="1">
        <v>0</v>
      </c>
      <c r="H575" s="1"/>
      <c r="I575" s="1"/>
      <c r="J575" s="1">
        <v>0</v>
      </c>
      <c r="K575" s="1">
        <v>0</v>
      </c>
      <c r="L575" s="1">
        <f t="shared" si="31"/>
        <v>0</v>
      </c>
      <c r="M575" s="1">
        <f t="shared" si="31"/>
        <v>0</v>
      </c>
      <c r="N575" s="1" t="s">
        <v>520</v>
      </c>
      <c r="O575" s="1">
        <v>2022</v>
      </c>
    </row>
    <row r="576" spans="1:15" ht="15.6" x14ac:dyDescent="0.3">
      <c r="A576" s="1" t="s">
        <v>79</v>
      </c>
      <c r="B576" s="1" t="s">
        <v>309</v>
      </c>
      <c r="C576" s="1" t="s">
        <v>90</v>
      </c>
      <c r="D576" s="1">
        <v>0</v>
      </c>
      <c r="E576" s="1">
        <v>0</v>
      </c>
      <c r="F576" s="1">
        <v>0</v>
      </c>
      <c r="G576" s="1">
        <v>0</v>
      </c>
      <c r="H576" s="1"/>
      <c r="I576" s="1"/>
      <c r="J576" s="1">
        <v>0</v>
      </c>
      <c r="K576" s="1">
        <v>0</v>
      </c>
      <c r="L576" s="1">
        <f t="shared" si="31"/>
        <v>0</v>
      </c>
      <c r="M576" s="1">
        <f t="shared" si="31"/>
        <v>0</v>
      </c>
      <c r="N576" s="1" t="s">
        <v>520</v>
      </c>
      <c r="O576" s="1">
        <v>2022</v>
      </c>
    </row>
    <row r="577" spans="1:15" ht="15.6" x14ac:dyDescent="0.3">
      <c r="A577" s="1" t="s">
        <v>81</v>
      </c>
      <c r="B577" s="1" t="s">
        <v>310</v>
      </c>
      <c r="C577" s="1" t="s">
        <v>90</v>
      </c>
      <c r="D577" s="1">
        <v>0</v>
      </c>
      <c r="E577" s="1">
        <v>0</v>
      </c>
      <c r="F577" s="1">
        <v>0</v>
      </c>
      <c r="G577" s="1">
        <v>0</v>
      </c>
      <c r="H577" s="1"/>
      <c r="I577" s="1"/>
      <c r="J577" s="1">
        <v>0</v>
      </c>
      <c r="K577" s="1">
        <v>0</v>
      </c>
      <c r="L577" s="1">
        <f t="shared" si="31"/>
        <v>0</v>
      </c>
      <c r="M577" s="1">
        <f t="shared" si="31"/>
        <v>0</v>
      </c>
      <c r="N577" s="1" t="s">
        <v>520</v>
      </c>
      <c r="O577" s="1">
        <v>2022</v>
      </c>
    </row>
    <row r="578" spans="1:15" ht="15.6" x14ac:dyDescent="0.3">
      <c r="A578" s="1" t="s">
        <v>311</v>
      </c>
      <c r="B578" s="1" t="s">
        <v>312</v>
      </c>
      <c r="C578" s="1" t="s">
        <v>90</v>
      </c>
      <c r="D578" s="1">
        <v>0</v>
      </c>
      <c r="E578" s="1">
        <v>0</v>
      </c>
      <c r="F578" s="1">
        <v>0</v>
      </c>
      <c r="G578" s="1">
        <v>0</v>
      </c>
      <c r="H578" s="1"/>
      <c r="I578" s="1"/>
      <c r="J578" s="1">
        <v>0</v>
      </c>
      <c r="K578" s="1">
        <v>0</v>
      </c>
      <c r="L578" s="1">
        <f t="shared" si="31"/>
        <v>0</v>
      </c>
      <c r="M578" s="1">
        <f t="shared" si="31"/>
        <v>0</v>
      </c>
      <c r="N578" s="1" t="s">
        <v>520</v>
      </c>
      <c r="O578" s="1">
        <v>2022</v>
      </c>
    </row>
    <row r="579" spans="1:15" ht="15.6" x14ac:dyDescent="0.3">
      <c r="A579" s="1" t="s">
        <v>313</v>
      </c>
      <c r="B579" s="1" t="s">
        <v>314</v>
      </c>
      <c r="C579" s="1" t="s">
        <v>90</v>
      </c>
      <c r="D579" s="1">
        <v>0</v>
      </c>
      <c r="E579" s="1">
        <v>0</v>
      </c>
      <c r="F579" s="1">
        <v>0</v>
      </c>
      <c r="G579" s="1">
        <v>0</v>
      </c>
      <c r="H579" s="1"/>
      <c r="I579" s="1"/>
      <c r="J579" s="1">
        <v>0</v>
      </c>
      <c r="K579" s="1">
        <v>0</v>
      </c>
      <c r="L579" s="1">
        <f t="shared" si="31"/>
        <v>0</v>
      </c>
      <c r="M579" s="1">
        <f t="shared" si="31"/>
        <v>0</v>
      </c>
      <c r="N579" s="1" t="s">
        <v>520</v>
      </c>
      <c r="O579" s="1">
        <v>2022</v>
      </c>
    </row>
    <row r="580" spans="1:15" ht="15.6" x14ac:dyDescent="0.3">
      <c r="A580" s="1" t="s">
        <v>315</v>
      </c>
      <c r="B580" s="1" t="s">
        <v>316</v>
      </c>
      <c r="C580" s="1" t="s">
        <v>317</v>
      </c>
      <c r="D580" s="1">
        <v>0</v>
      </c>
      <c r="E580" s="1">
        <v>0</v>
      </c>
      <c r="F580" s="1">
        <v>0</v>
      </c>
      <c r="G580" s="1">
        <v>0</v>
      </c>
      <c r="H580" s="1"/>
      <c r="I580" s="1"/>
      <c r="J580" s="1">
        <v>0</v>
      </c>
      <c r="K580" s="1">
        <v>0</v>
      </c>
      <c r="L580" s="1">
        <f t="shared" si="31"/>
        <v>0</v>
      </c>
      <c r="M580" s="1">
        <f t="shared" si="31"/>
        <v>0</v>
      </c>
      <c r="N580" s="1" t="s">
        <v>520</v>
      </c>
      <c r="O580" s="1">
        <v>2022</v>
      </c>
    </row>
    <row r="581" spans="1:15" ht="15.6" x14ac:dyDescent="0.3">
      <c r="A581" s="1" t="s">
        <v>318</v>
      </c>
      <c r="B581" s="1" t="s">
        <v>319</v>
      </c>
      <c r="C581" s="1" t="s">
        <v>90</v>
      </c>
      <c r="D581" s="1">
        <v>0</v>
      </c>
      <c r="E581" s="1">
        <v>0</v>
      </c>
      <c r="F581" s="1">
        <v>0</v>
      </c>
      <c r="G581" s="1">
        <v>0</v>
      </c>
      <c r="H581" s="1"/>
      <c r="I581" s="1"/>
      <c r="J581" s="1">
        <v>0</v>
      </c>
      <c r="K581" s="1">
        <v>0</v>
      </c>
      <c r="L581" s="1">
        <f t="shared" si="31"/>
        <v>0</v>
      </c>
      <c r="M581" s="1">
        <f t="shared" si="31"/>
        <v>0</v>
      </c>
      <c r="N581" s="1" t="s">
        <v>520</v>
      </c>
      <c r="O581" s="1">
        <v>2022</v>
      </c>
    </row>
    <row r="582" spans="1:15" ht="15.6" x14ac:dyDescent="0.3">
      <c r="A582" s="1" t="s">
        <v>320</v>
      </c>
      <c r="B582" s="1" t="s">
        <v>321</v>
      </c>
      <c r="C582" s="1" t="s">
        <v>90</v>
      </c>
      <c r="D582" s="1">
        <v>0</v>
      </c>
      <c r="E582" s="1">
        <v>0</v>
      </c>
      <c r="F582" s="1">
        <v>0</v>
      </c>
      <c r="G582" s="1">
        <v>0</v>
      </c>
      <c r="H582" s="1"/>
      <c r="I582" s="1"/>
      <c r="J582" s="1">
        <v>0</v>
      </c>
      <c r="K582" s="1">
        <v>0</v>
      </c>
      <c r="L582" s="1">
        <f t="shared" si="31"/>
        <v>0</v>
      </c>
      <c r="M582" s="1">
        <f t="shared" si="31"/>
        <v>0</v>
      </c>
      <c r="N582" s="1" t="s">
        <v>520</v>
      </c>
      <c r="O582" s="1">
        <v>2022</v>
      </c>
    </row>
    <row r="583" spans="1:15" ht="15.6" x14ac:dyDescent="0.3">
      <c r="A583" s="1" t="s">
        <v>322</v>
      </c>
      <c r="B583" s="1" t="s">
        <v>43</v>
      </c>
      <c r="C583" s="1" t="s">
        <v>90</v>
      </c>
      <c r="D583" s="1">
        <v>0</v>
      </c>
      <c r="E583" s="1">
        <v>0</v>
      </c>
      <c r="F583" s="1">
        <v>0</v>
      </c>
      <c r="G583" s="1">
        <v>0</v>
      </c>
      <c r="H583" s="1"/>
      <c r="I583" s="1"/>
      <c r="J583" s="1">
        <v>0</v>
      </c>
      <c r="K583" s="1">
        <v>0</v>
      </c>
      <c r="L583" s="1">
        <f t="shared" si="31"/>
        <v>0</v>
      </c>
      <c r="M583" s="1">
        <f t="shared" si="31"/>
        <v>0</v>
      </c>
      <c r="N583" s="1" t="s">
        <v>520</v>
      </c>
      <c r="O583" s="1">
        <v>2022</v>
      </c>
    </row>
    <row r="584" spans="1:15" ht="15.6" x14ac:dyDescent="0.3">
      <c r="A584" s="1" t="s">
        <v>323</v>
      </c>
      <c r="B584" s="1" t="s">
        <v>324</v>
      </c>
      <c r="C584" s="1" t="s">
        <v>90</v>
      </c>
      <c r="D584" s="1">
        <v>0</v>
      </c>
      <c r="E584" s="1">
        <v>0</v>
      </c>
      <c r="F584" s="1">
        <v>0</v>
      </c>
      <c r="G584" s="1">
        <v>0</v>
      </c>
      <c r="H584" s="1"/>
      <c r="I584" s="1"/>
      <c r="J584" s="1">
        <v>0</v>
      </c>
      <c r="K584" s="1">
        <v>0</v>
      </c>
      <c r="L584" s="1">
        <f t="shared" si="31"/>
        <v>0</v>
      </c>
      <c r="M584" s="1">
        <f t="shared" si="31"/>
        <v>0</v>
      </c>
      <c r="N584" s="1" t="s">
        <v>520</v>
      </c>
      <c r="O584" s="1">
        <v>2022</v>
      </c>
    </row>
    <row r="585" spans="1:15" ht="15.6" x14ac:dyDescent="0.3">
      <c r="A585" s="1" t="s">
        <v>325</v>
      </c>
      <c r="B585" s="1" t="s">
        <v>49</v>
      </c>
      <c r="C585" s="1" t="s">
        <v>90</v>
      </c>
      <c r="D585" s="1">
        <v>0</v>
      </c>
      <c r="E585" s="1">
        <v>0</v>
      </c>
      <c r="F585" s="1">
        <v>0</v>
      </c>
      <c r="G585" s="1">
        <v>0</v>
      </c>
      <c r="H585" s="1"/>
      <c r="I585" s="1"/>
      <c r="J585" s="1">
        <v>0</v>
      </c>
      <c r="K585" s="1">
        <v>0</v>
      </c>
      <c r="L585" s="1">
        <f t="shared" si="31"/>
        <v>0</v>
      </c>
      <c r="M585" s="1">
        <f t="shared" si="31"/>
        <v>0</v>
      </c>
      <c r="N585" s="1" t="s">
        <v>520</v>
      </c>
      <c r="O585" s="1">
        <v>2022</v>
      </c>
    </row>
    <row r="586" spans="1:15" ht="15.6" x14ac:dyDescent="0.3">
      <c r="A586" s="1" t="s">
        <v>326</v>
      </c>
      <c r="B586" s="1" t="s">
        <v>327</v>
      </c>
      <c r="C586" s="1" t="s">
        <v>90</v>
      </c>
      <c r="D586" s="1">
        <v>0</v>
      </c>
      <c r="E586" s="1">
        <v>0</v>
      </c>
      <c r="F586" s="1">
        <v>0</v>
      </c>
      <c r="G586" s="1">
        <v>0</v>
      </c>
      <c r="H586" s="1"/>
      <c r="I586" s="1"/>
      <c r="J586" s="1">
        <v>0</v>
      </c>
      <c r="K586" s="1">
        <v>0</v>
      </c>
      <c r="L586" s="1">
        <f t="shared" si="31"/>
        <v>0</v>
      </c>
      <c r="M586" s="1">
        <f t="shared" si="31"/>
        <v>0</v>
      </c>
      <c r="N586" s="1" t="s">
        <v>520</v>
      </c>
      <c r="O586" s="1">
        <v>2022</v>
      </c>
    </row>
    <row r="587" spans="1:15" ht="15.6" x14ac:dyDescent="0.3">
      <c r="A587" s="1" t="s">
        <v>328</v>
      </c>
      <c r="B587" s="1" t="s">
        <v>299</v>
      </c>
      <c r="C587" s="1" t="s">
        <v>261</v>
      </c>
      <c r="D587" s="1">
        <v>0</v>
      </c>
      <c r="E587" s="1">
        <v>0</v>
      </c>
      <c r="F587" s="1">
        <v>0</v>
      </c>
      <c r="G587" s="1">
        <v>0</v>
      </c>
      <c r="H587" s="1"/>
      <c r="I587" s="1"/>
      <c r="J587" s="1">
        <v>0</v>
      </c>
      <c r="K587" s="1">
        <v>0</v>
      </c>
      <c r="L587" s="1">
        <f t="shared" si="31"/>
        <v>0</v>
      </c>
      <c r="M587" s="1">
        <f t="shared" si="31"/>
        <v>0</v>
      </c>
      <c r="N587" s="1" t="s">
        <v>520</v>
      </c>
      <c r="O587" s="1">
        <v>2022</v>
      </c>
    </row>
    <row r="588" spans="1:15" ht="15.6" x14ac:dyDescent="0.3">
      <c r="A588" s="1" t="s">
        <v>329</v>
      </c>
      <c r="B588" s="1" t="s">
        <v>330</v>
      </c>
      <c r="C588" s="1" t="s">
        <v>90</v>
      </c>
      <c r="D588" s="1">
        <v>0</v>
      </c>
      <c r="E588" s="1">
        <v>0</v>
      </c>
      <c r="F588" s="1">
        <v>0</v>
      </c>
      <c r="G588" s="1">
        <v>0</v>
      </c>
      <c r="H588" s="1"/>
      <c r="I588" s="1"/>
      <c r="J588" s="1">
        <v>0</v>
      </c>
      <c r="K588" s="1">
        <v>0</v>
      </c>
      <c r="L588" s="1">
        <f t="shared" si="31"/>
        <v>0</v>
      </c>
      <c r="M588" s="1">
        <f t="shared" si="31"/>
        <v>0</v>
      </c>
      <c r="N588" s="1" t="s">
        <v>520</v>
      </c>
      <c r="O588" s="1">
        <v>2022</v>
      </c>
    </row>
    <row r="589" spans="1:15" ht="15.6" x14ac:dyDescent="0.3">
      <c r="A589" s="1" t="s">
        <v>331</v>
      </c>
      <c r="B589" s="1" t="s">
        <v>72</v>
      </c>
      <c r="C589" s="1" t="s">
        <v>90</v>
      </c>
      <c r="D589" s="1">
        <v>0</v>
      </c>
      <c r="E589" s="1">
        <v>0</v>
      </c>
      <c r="F589" s="1">
        <v>0</v>
      </c>
      <c r="G589" s="1">
        <v>0</v>
      </c>
      <c r="H589" s="1"/>
      <c r="I589" s="1"/>
      <c r="J589" s="1">
        <v>0</v>
      </c>
      <c r="K589" s="1">
        <v>0</v>
      </c>
      <c r="L589" s="1">
        <f t="shared" si="31"/>
        <v>0</v>
      </c>
      <c r="M589" s="1">
        <f t="shared" si="31"/>
        <v>0</v>
      </c>
      <c r="N589" s="1" t="s">
        <v>520</v>
      </c>
      <c r="O589" s="1">
        <v>2022</v>
      </c>
    </row>
    <row r="590" spans="1:15" ht="15.6" x14ac:dyDescent="0.3">
      <c r="A590" s="1" t="s">
        <v>332</v>
      </c>
      <c r="B590" s="1" t="s">
        <v>333</v>
      </c>
      <c r="C590" s="1" t="s">
        <v>90</v>
      </c>
      <c r="D590" s="1">
        <v>0</v>
      </c>
      <c r="E590" s="1">
        <v>0</v>
      </c>
      <c r="F590" s="1">
        <v>0</v>
      </c>
      <c r="G590" s="1">
        <v>0</v>
      </c>
      <c r="H590" s="1"/>
      <c r="I590" s="1"/>
      <c r="J590" s="1">
        <v>0</v>
      </c>
      <c r="K590" s="1">
        <v>0</v>
      </c>
      <c r="L590" s="1">
        <f t="shared" si="31"/>
        <v>0</v>
      </c>
      <c r="M590" s="1">
        <f t="shared" si="31"/>
        <v>0</v>
      </c>
      <c r="N590" s="1" t="s">
        <v>520</v>
      </c>
      <c r="O590" s="1">
        <v>2022</v>
      </c>
    </row>
    <row r="591" spans="1:15" ht="15.6" x14ac:dyDescent="0.3">
      <c r="A591" s="1" t="s">
        <v>334</v>
      </c>
      <c r="B591" s="1" t="s">
        <v>64</v>
      </c>
      <c r="C591" s="1" t="s">
        <v>90</v>
      </c>
      <c r="D591" s="1">
        <v>0</v>
      </c>
      <c r="E591" s="1">
        <v>0</v>
      </c>
      <c r="F591" s="1">
        <v>0</v>
      </c>
      <c r="G591" s="1">
        <v>0</v>
      </c>
      <c r="H591" s="1"/>
      <c r="I591" s="1"/>
      <c r="J591" s="1">
        <v>0</v>
      </c>
      <c r="K591" s="1">
        <v>0</v>
      </c>
      <c r="L591" s="1">
        <f t="shared" si="31"/>
        <v>0</v>
      </c>
      <c r="M591" s="1">
        <f t="shared" si="31"/>
        <v>0</v>
      </c>
      <c r="N591" s="1" t="s">
        <v>520</v>
      </c>
      <c r="O591" s="1">
        <v>2022</v>
      </c>
    </row>
    <row r="592" spans="1:15" ht="15.6" x14ac:dyDescent="0.3">
      <c r="A592" s="1" t="s">
        <v>335</v>
      </c>
      <c r="B592" s="1" t="s">
        <v>336</v>
      </c>
      <c r="C592" s="1" t="s">
        <v>90</v>
      </c>
      <c r="D592" s="1">
        <v>0</v>
      </c>
      <c r="E592" s="1">
        <v>0</v>
      </c>
      <c r="F592" s="1">
        <v>0</v>
      </c>
      <c r="G592" s="1">
        <v>0</v>
      </c>
      <c r="H592" s="1"/>
      <c r="I592" s="1"/>
      <c r="J592" s="1">
        <v>0</v>
      </c>
      <c r="K592" s="1">
        <v>0</v>
      </c>
      <c r="L592" s="1">
        <f t="shared" si="31"/>
        <v>0</v>
      </c>
      <c r="M592" s="1">
        <f t="shared" si="31"/>
        <v>0</v>
      </c>
      <c r="N592" s="1" t="s">
        <v>520</v>
      </c>
      <c r="O592" s="1">
        <v>2022</v>
      </c>
    </row>
    <row r="593" spans="1:15" ht="15.6" x14ac:dyDescent="0.3">
      <c r="A593" s="1" t="s">
        <v>337</v>
      </c>
      <c r="B593" s="1" t="s">
        <v>338</v>
      </c>
      <c r="C593" s="1" t="s">
        <v>90</v>
      </c>
      <c r="D593" s="1">
        <v>0</v>
      </c>
      <c r="E593" s="1">
        <v>0</v>
      </c>
      <c r="F593" s="1">
        <v>0</v>
      </c>
      <c r="G593" s="1">
        <v>0</v>
      </c>
      <c r="H593" s="1"/>
      <c r="I593" s="1"/>
      <c r="J593" s="1">
        <v>0</v>
      </c>
      <c r="K593" s="1">
        <v>0</v>
      </c>
      <c r="L593" s="1">
        <f t="shared" si="31"/>
        <v>0</v>
      </c>
      <c r="M593" s="1">
        <f t="shared" si="31"/>
        <v>0</v>
      </c>
      <c r="N593" s="1" t="s">
        <v>520</v>
      </c>
      <c r="O593" s="1">
        <v>2022</v>
      </c>
    </row>
    <row r="594" spans="1:15" ht="15.6" x14ac:dyDescent="0.3">
      <c r="A594" s="1" t="s">
        <v>339</v>
      </c>
      <c r="B594" s="1" t="s">
        <v>340</v>
      </c>
      <c r="C594" s="1" t="s">
        <v>90</v>
      </c>
      <c r="D594" s="1">
        <v>0</v>
      </c>
      <c r="E594" s="1">
        <v>0</v>
      </c>
      <c r="F594" s="1">
        <v>0</v>
      </c>
      <c r="G594" s="1">
        <v>0</v>
      </c>
      <c r="H594" s="1"/>
      <c r="I594" s="1"/>
      <c r="J594" s="1">
        <v>0</v>
      </c>
      <c r="K594" s="1">
        <v>0</v>
      </c>
      <c r="L594" s="1">
        <f t="shared" si="31"/>
        <v>0</v>
      </c>
      <c r="M594" s="1">
        <f t="shared" si="31"/>
        <v>0</v>
      </c>
      <c r="N594" s="1" t="s">
        <v>520</v>
      </c>
      <c r="O594" s="1">
        <v>2022</v>
      </c>
    </row>
    <row r="595" spans="1:15" ht="15.6" x14ac:dyDescent="0.3">
      <c r="A595" s="1" t="s">
        <v>341</v>
      </c>
      <c r="B595" s="1" t="s">
        <v>383</v>
      </c>
      <c r="C595" s="1" t="s">
        <v>90</v>
      </c>
      <c r="D595" s="1">
        <v>0</v>
      </c>
      <c r="E595" s="1">
        <v>0</v>
      </c>
      <c r="F595" s="1">
        <v>0</v>
      </c>
      <c r="G595" s="1">
        <v>0</v>
      </c>
      <c r="H595" s="1"/>
      <c r="I595" s="1"/>
      <c r="J595" s="1">
        <v>0</v>
      </c>
      <c r="K595" s="1">
        <v>0</v>
      </c>
      <c r="L595" s="1">
        <f t="shared" si="31"/>
        <v>0</v>
      </c>
      <c r="M595" s="1">
        <f t="shared" si="31"/>
        <v>0</v>
      </c>
      <c r="N595" s="1" t="s">
        <v>520</v>
      </c>
      <c r="O595" s="1">
        <v>2022</v>
      </c>
    </row>
    <row r="596" spans="1:15" ht="15.6" x14ac:dyDescent="0.3">
      <c r="A596" s="1" t="s">
        <v>342</v>
      </c>
      <c r="B596" s="1" t="s">
        <v>343</v>
      </c>
      <c r="C596" s="1" t="s">
        <v>90</v>
      </c>
      <c r="D596" s="1">
        <v>0</v>
      </c>
      <c r="E596" s="1">
        <v>0</v>
      </c>
      <c r="F596" s="1">
        <v>0</v>
      </c>
      <c r="G596" s="1">
        <v>0</v>
      </c>
      <c r="H596" s="1"/>
      <c r="I596" s="1"/>
      <c r="J596" s="1">
        <v>0</v>
      </c>
      <c r="K596" s="1">
        <v>0</v>
      </c>
      <c r="L596" s="1">
        <f t="shared" si="31"/>
        <v>0</v>
      </c>
      <c r="M596" s="1">
        <f t="shared" si="31"/>
        <v>0</v>
      </c>
      <c r="N596" s="1" t="s">
        <v>520</v>
      </c>
      <c r="O596" s="1">
        <v>2022</v>
      </c>
    </row>
    <row r="597" spans="1:15" ht="15.6" x14ac:dyDescent="0.3">
      <c r="A597" s="1" t="s">
        <v>344</v>
      </c>
      <c r="B597" s="1" t="s">
        <v>345</v>
      </c>
      <c r="C597" s="1" t="s">
        <v>261</v>
      </c>
      <c r="D597" s="1">
        <v>0</v>
      </c>
      <c r="E597" s="1">
        <v>0</v>
      </c>
      <c r="F597" s="1">
        <v>0</v>
      </c>
      <c r="G597" s="1">
        <v>0</v>
      </c>
      <c r="H597" s="1"/>
      <c r="I597" s="1"/>
      <c r="J597" s="1">
        <v>0</v>
      </c>
      <c r="K597" s="1">
        <v>0</v>
      </c>
      <c r="L597" s="1">
        <f t="shared" si="31"/>
        <v>0</v>
      </c>
      <c r="M597" s="1">
        <f t="shared" si="31"/>
        <v>0</v>
      </c>
      <c r="N597" s="1" t="s">
        <v>520</v>
      </c>
      <c r="O597" s="1">
        <v>2022</v>
      </c>
    </row>
    <row r="598" spans="1:15" ht="15.6" x14ac:dyDescent="0.3">
      <c r="A598" s="1" t="s">
        <v>346</v>
      </c>
      <c r="B598" s="1" t="s">
        <v>347</v>
      </c>
      <c r="C598" s="1" t="s">
        <v>90</v>
      </c>
      <c r="D598" s="1">
        <v>0</v>
      </c>
      <c r="E598" s="1">
        <v>0</v>
      </c>
      <c r="F598" s="1">
        <v>0</v>
      </c>
      <c r="G598" s="1">
        <v>0</v>
      </c>
      <c r="H598" s="1"/>
      <c r="I598" s="1"/>
      <c r="J598" s="1">
        <v>0</v>
      </c>
      <c r="K598" s="1">
        <v>0</v>
      </c>
      <c r="L598" s="1">
        <f t="shared" si="31"/>
        <v>0</v>
      </c>
      <c r="M598" s="1">
        <f t="shared" si="31"/>
        <v>0</v>
      </c>
      <c r="N598" s="1" t="s">
        <v>520</v>
      </c>
      <c r="O598" s="1">
        <v>2022</v>
      </c>
    </row>
    <row r="599" spans="1:15" ht="15.6" x14ac:dyDescent="0.3">
      <c r="A599" s="1" t="s">
        <v>348</v>
      </c>
      <c r="B599" s="1" t="s">
        <v>349</v>
      </c>
      <c r="C599" s="1" t="s">
        <v>90</v>
      </c>
      <c r="D599" s="1">
        <v>0</v>
      </c>
      <c r="E599" s="1">
        <v>0</v>
      </c>
      <c r="F599" s="1">
        <v>0</v>
      </c>
      <c r="G599" s="1">
        <v>0</v>
      </c>
      <c r="H599" s="1"/>
      <c r="I599" s="1"/>
      <c r="J599" s="1">
        <v>0</v>
      </c>
      <c r="K599" s="1">
        <v>0</v>
      </c>
      <c r="L599" s="1">
        <f t="shared" si="31"/>
        <v>0</v>
      </c>
      <c r="M599" s="1">
        <f t="shared" si="31"/>
        <v>0</v>
      </c>
      <c r="N599" s="1" t="s">
        <v>520</v>
      </c>
      <c r="O599" s="1">
        <v>2022</v>
      </c>
    </row>
    <row r="600" spans="1:15" ht="15.6" x14ac:dyDescent="0.3">
      <c r="A600" s="1" t="s">
        <v>350</v>
      </c>
      <c r="B600" s="1" t="s">
        <v>351</v>
      </c>
      <c r="C600" s="1" t="s">
        <v>90</v>
      </c>
      <c r="D600" s="1">
        <v>0</v>
      </c>
      <c r="E600" s="1">
        <v>0</v>
      </c>
      <c r="F600" s="1">
        <v>0</v>
      </c>
      <c r="G600" s="1">
        <v>0</v>
      </c>
      <c r="H600" s="1"/>
      <c r="I600" s="1"/>
      <c r="J600" s="1">
        <v>0</v>
      </c>
      <c r="K600" s="1">
        <v>0</v>
      </c>
      <c r="L600" s="1">
        <f t="shared" si="31"/>
        <v>0</v>
      </c>
      <c r="M600" s="1">
        <f t="shared" si="31"/>
        <v>0</v>
      </c>
      <c r="N600" s="1" t="s">
        <v>520</v>
      </c>
      <c r="O600" s="1">
        <v>2022</v>
      </c>
    </row>
    <row r="601" spans="1:15" ht="15.6" x14ac:dyDescent="0.3">
      <c r="A601" s="1" t="s">
        <v>352</v>
      </c>
      <c r="B601" s="1" t="s">
        <v>353</v>
      </c>
      <c r="C601" s="1" t="s">
        <v>90</v>
      </c>
      <c r="D601" s="1">
        <v>0</v>
      </c>
      <c r="E601" s="1">
        <v>0</v>
      </c>
      <c r="F601" s="1">
        <v>0</v>
      </c>
      <c r="G601" s="1">
        <v>0</v>
      </c>
      <c r="H601" s="1"/>
      <c r="I601" s="1"/>
      <c r="J601" s="1">
        <v>0</v>
      </c>
      <c r="K601" s="1">
        <v>0</v>
      </c>
      <c r="L601" s="1">
        <f t="shared" si="31"/>
        <v>0</v>
      </c>
      <c r="M601" s="1">
        <f t="shared" si="31"/>
        <v>0</v>
      </c>
      <c r="N601" s="1" t="s">
        <v>520</v>
      </c>
      <c r="O601" s="1">
        <v>2022</v>
      </c>
    </row>
    <row r="602" spans="1:15" ht="15.6" x14ac:dyDescent="0.3">
      <c r="A602" s="1" t="s">
        <v>354</v>
      </c>
      <c r="B602" s="1" t="s">
        <v>308</v>
      </c>
      <c r="C602" s="1" t="s">
        <v>90</v>
      </c>
      <c r="D602" s="1">
        <v>0</v>
      </c>
      <c r="E602" s="1">
        <v>0</v>
      </c>
      <c r="F602" s="1">
        <v>0</v>
      </c>
      <c r="G602" s="1">
        <v>0</v>
      </c>
      <c r="H602" s="1"/>
      <c r="I602" s="1"/>
      <c r="J602" s="1">
        <v>0</v>
      </c>
      <c r="K602" s="1">
        <v>0</v>
      </c>
      <c r="L602" s="1">
        <f t="shared" si="31"/>
        <v>0</v>
      </c>
      <c r="M602" s="1">
        <f t="shared" si="31"/>
        <v>0</v>
      </c>
      <c r="N602" s="1" t="s">
        <v>520</v>
      </c>
      <c r="O602" s="1">
        <v>2022</v>
      </c>
    </row>
    <row r="603" spans="1:15" ht="15.6" x14ac:dyDescent="0.3">
      <c r="A603" s="1" t="s">
        <v>355</v>
      </c>
      <c r="B603" s="1" t="s">
        <v>356</v>
      </c>
      <c r="C603" s="1" t="s">
        <v>90</v>
      </c>
      <c r="D603" s="1">
        <v>0</v>
      </c>
      <c r="E603" s="1">
        <v>0</v>
      </c>
      <c r="F603" s="1">
        <v>0</v>
      </c>
      <c r="G603" s="1">
        <v>0</v>
      </c>
      <c r="H603" s="1"/>
      <c r="I603" s="1"/>
      <c r="J603" s="1">
        <v>0</v>
      </c>
      <c r="K603" s="1">
        <v>0</v>
      </c>
      <c r="L603" s="1">
        <f t="shared" si="31"/>
        <v>0</v>
      </c>
      <c r="M603" s="1">
        <f t="shared" si="31"/>
        <v>0</v>
      </c>
      <c r="N603" s="1" t="s">
        <v>520</v>
      </c>
      <c r="O603" s="1">
        <v>2022</v>
      </c>
    </row>
    <row r="604" spans="1:15" ht="15.6" x14ac:dyDescent="0.3">
      <c r="A604" s="1" t="s">
        <v>83</v>
      </c>
      <c r="B604" s="1" t="s">
        <v>84</v>
      </c>
      <c r="C604" s="1" t="s">
        <v>85</v>
      </c>
      <c r="D604" s="1">
        <v>833.1511839708561</v>
      </c>
      <c r="E604" s="1">
        <v>318000</v>
      </c>
      <c r="F604" s="1">
        <f>2131.693989+974.5</f>
        <v>3106.1939889999999</v>
      </c>
      <c r="G604" s="1">
        <f>267500+267500</f>
        <v>535000</v>
      </c>
      <c r="H604" s="1">
        <v>44831</v>
      </c>
      <c r="I604" s="1">
        <v>44831</v>
      </c>
      <c r="J604" s="1">
        <f>+K604/274.5</f>
        <v>1656.4663023679418</v>
      </c>
      <c r="K604" s="1">
        <v>454700</v>
      </c>
      <c r="L604" s="1">
        <f t="shared" ref="L604:M606" si="32">+D604+F604-J604</f>
        <v>2282.878870602914</v>
      </c>
      <c r="M604" s="1">
        <f t="shared" si="32"/>
        <v>398300</v>
      </c>
      <c r="N604" s="1" t="s">
        <v>520</v>
      </c>
      <c r="O604" s="1">
        <v>2022</v>
      </c>
    </row>
    <row r="605" spans="1:15" ht="15.6" x14ac:dyDescent="0.3">
      <c r="A605" s="1" t="s">
        <v>86</v>
      </c>
      <c r="B605" s="1" t="s">
        <v>87</v>
      </c>
      <c r="C605" s="1" t="s">
        <v>85</v>
      </c>
      <c r="D605" s="1">
        <v>29.326047358834245</v>
      </c>
      <c r="E605" s="1">
        <v>5650</v>
      </c>
      <c r="F605" s="1">
        <f>210.38251366+91.0746812</f>
        <v>301.45719486000002</v>
      </c>
      <c r="G605" s="1">
        <f>25000+25000</f>
        <v>50000</v>
      </c>
      <c r="H605" s="1">
        <v>44831</v>
      </c>
      <c r="I605" s="1">
        <v>44831</v>
      </c>
      <c r="J605" s="1">
        <f>+K605/274.5</f>
        <v>123.8615664845173</v>
      </c>
      <c r="K605" s="1">
        <v>34000</v>
      </c>
      <c r="L605" s="1">
        <f t="shared" si="32"/>
        <v>206.92167573431698</v>
      </c>
      <c r="M605" s="1">
        <f t="shared" si="32"/>
        <v>21650</v>
      </c>
      <c r="N605" s="1" t="s">
        <v>520</v>
      </c>
      <c r="O605" s="1">
        <v>2022</v>
      </c>
    </row>
    <row r="606" spans="1:15" ht="15.6" x14ac:dyDescent="0.3">
      <c r="A606" s="1" t="s">
        <v>88</v>
      </c>
      <c r="B606" s="1" t="s">
        <v>89</v>
      </c>
      <c r="C606" s="1" t="s">
        <v>90</v>
      </c>
      <c r="D606" s="1">
        <v>9</v>
      </c>
      <c r="E606" s="1">
        <v>1890.04</v>
      </c>
      <c r="F606" s="1">
        <v>0</v>
      </c>
      <c r="G606" s="1">
        <v>0</v>
      </c>
      <c r="H606" s="1">
        <v>44386</v>
      </c>
      <c r="I606" s="1">
        <v>44386</v>
      </c>
      <c r="J606" s="1">
        <v>0</v>
      </c>
      <c r="K606" s="1">
        <v>0</v>
      </c>
      <c r="L606" s="1">
        <f t="shared" si="32"/>
        <v>9</v>
      </c>
      <c r="M606" s="1">
        <f t="shared" si="32"/>
        <v>1890.04</v>
      </c>
      <c r="N606" s="1" t="s">
        <v>520</v>
      </c>
      <c r="O606" s="1">
        <v>2022</v>
      </c>
    </row>
    <row r="607" spans="1:15" ht="15.6" x14ac:dyDescent="0.3">
      <c r="A607" s="1" t="s">
        <v>91</v>
      </c>
      <c r="B607" s="1" t="s">
        <v>92</v>
      </c>
      <c r="C607" s="1" t="s">
        <v>90</v>
      </c>
      <c r="D607" s="1">
        <v>6</v>
      </c>
      <c r="E607" s="1">
        <v>2016.03</v>
      </c>
      <c r="F607" s="1">
        <v>0</v>
      </c>
      <c r="G607" s="1">
        <v>0</v>
      </c>
      <c r="H607" s="1">
        <v>44284</v>
      </c>
      <c r="I607" s="1">
        <v>44284</v>
      </c>
      <c r="J607" s="1">
        <v>0</v>
      </c>
      <c r="K607" s="1">
        <v>0</v>
      </c>
      <c r="L607" s="1">
        <f t="shared" ref="L607:M656" si="33">+D607+F607-J607</f>
        <v>6</v>
      </c>
      <c r="M607" s="1">
        <f t="shared" si="33"/>
        <v>2016.03</v>
      </c>
      <c r="N607" s="1" t="s">
        <v>520</v>
      </c>
      <c r="O607" s="1">
        <v>2022</v>
      </c>
    </row>
    <row r="608" spans="1:15" ht="15.6" x14ac:dyDescent="0.3">
      <c r="A608" s="1" t="s">
        <v>93</v>
      </c>
      <c r="B608" s="1" t="s">
        <v>94</v>
      </c>
      <c r="C608" s="1" t="s">
        <v>95</v>
      </c>
      <c r="D608" s="1">
        <v>0</v>
      </c>
      <c r="E608" s="1">
        <v>0</v>
      </c>
      <c r="F608" s="1">
        <v>0</v>
      </c>
      <c r="G608" s="1">
        <v>0</v>
      </c>
      <c r="H608" s="1">
        <v>43780</v>
      </c>
      <c r="I608" s="1">
        <v>43780</v>
      </c>
      <c r="J608" s="1">
        <v>0</v>
      </c>
      <c r="K608" s="1">
        <v>0</v>
      </c>
      <c r="L608" s="1">
        <f t="shared" si="33"/>
        <v>0</v>
      </c>
      <c r="M608" s="1">
        <f t="shared" si="33"/>
        <v>0</v>
      </c>
      <c r="N608" s="1" t="s">
        <v>520</v>
      </c>
      <c r="O608" s="1">
        <v>2022</v>
      </c>
    </row>
    <row r="609" spans="1:15" ht="15.6" x14ac:dyDescent="0.3">
      <c r="A609" s="1" t="s">
        <v>96</v>
      </c>
      <c r="B609" s="1" t="s">
        <v>97</v>
      </c>
      <c r="C609" s="1" t="s">
        <v>90</v>
      </c>
      <c r="D609" s="1">
        <v>13</v>
      </c>
      <c r="E609" s="1">
        <v>3498.0257142857145</v>
      </c>
      <c r="F609" s="1">
        <v>0</v>
      </c>
      <c r="G609" s="1">
        <v>0</v>
      </c>
      <c r="H609" s="1">
        <v>43780</v>
      </c>
      <c r="I609" s="1">
        <v>43780</v>
      </c>
      <c r="J609" s="1">
        <v>0</v>
      </c>
      <c r="K609" s="1">
        <v>0</v>
      </c>
      <c r="L609" s="1">
        <f t="shared" si="33"/>
        <v>13</v>
      </c>
      <c r="M609" s="1">
        <f t="shared" si="33"/>
        <v>3498.0257142857145</v>
      </c>
      <c r="N609" s="1" t="s">
        <v>520</v>
      </c>
      <c r="O609" s="1">
        <v>2022</v>
      </c>
    </row>
    <row r="610" spans="1:15" ht="15.6" x14ac:dyDescent="0.3">
      <c r="A610" s="1" t="s">
        <v>98</v>
      </c>
      <c r="B610" s="1" t="s">
        <v>99</v>
      </c>
      <c r="C610" s="1" t="s">
        <v>90</v>
      </c>
      <c r="D610" s="1">
        <v>0</v>
      </c>
      <c r="E610" s="1">
        <v>0</v>
      </c>
      <c r="F610" s="1">
        <v>0</v>
      </c>
      <c r="G610" s="1">
        <v>0</v>
      </c>
      <c r="H610" s="1">
        <v>44284</v>
      </c>
      <c r="I610" s="1">
        <v>44284</v>
      </c>
      <c r="J610" s="1">
        <v>0</v>
      </c>
      <c r="K610" s="1">
        <v>0</v>
      </c>
      <c r="L610" s="1">
        <f t="shared" si="33"/>
        <v>0</v>
      </c>
      <c r="M610" s="1">
        <f t="shared" si="33"/>
        <v>0</v>
      </c>
      <c r="N610" s="1" t="s">
        <v>520</v>
      </c>
      <c r="O610" s="1">
        <v>2022</v>
      </c>
    </row>
    <row r="611" spans="1:15" ht="15.6" x14ac:dyDescent="0.3">
      <c r="A611" s="1" t="s">
        <v>100</v>
      </c>
      <c r="B611" s="1" t="s">
        <v>101</v>
      </c>
      <c r="C611" s="1" t="s">
        <v>90</v>
      </c>
      <c r="D611" s="1">
        <v>12</v>
      </c>
      <c r="E611" s="1">
        <v>647.96</v>
      </c>
      <c r="F611" s="1">
        <v>0</v>
      </c>
      <c r="G611" s="1">
        <v>0</v>
      </c>
      <c r="H611" s="1">
        <v>44284</v>
      </c>
      <c r="I611" s="1">
        <v>44284</v>
      </c>
      <c r="J611" s="1">
        <v>0</v>
      </c>
      <c r="K611" s="1">
        <v>0</v>
      </c>
      <c r="L611" s="1">
        <f t="shared" si="33"/>
        <v>12</v>
      </c>
      <c r="M611" s="1">
        <f t="shared" si="33"/>
        <v>647.96</v>
      </c>
      <c r="N611" s="1" t="s">
        <v>520</v>
      </c>
      <c r="O611" s="1">
        <v>2022</v>
      </c>
    </row>
    <row r="612" spans="1:15" ht="15.6" x14ac:dyDescent="0.3">
      <c r="A612" s="1" t="s">
        <v>102</v>
      </c>
      <c r="B612" s="1" t="s">
        <v>103</v>
      </c>
      <c r="C612" s="1" t="s">
        <v>90</v>
      </c>
      <c r="D612" s="1">
        <v>3</v>
      </c>
      <c r="E612" s="1">
        <v>881.99</v>
      </c>
      <c r="F612" s="1">
        <v>0</v>
      </c>
      <c r="G612" s="1">
        <v>0</v>
      </c>
      <c r="H612" s="1">
        <v>44837</v>
      </c>
      <c r="I612" s="1">
        <v>44837</v>
      </c>
      <c r="J612" s="1">
        <v>0</v>
      </c>
      <c r="K612" s="1">
        <v>0</v>
      </c>
      <c r="L612" s="1">
        <f t="shared" si="33"/>
        <v>3</v>
      </c>
      <c r="M612" s="1">
        <f t="shared" si="33"/>
        <v>881.99</v>
      </c>
      <c r="N612" s="1" t="s">
        <v>520</v>
      </c>
      <c r="O612" s="1">
        <v>2022</v>
      </c>
    </row>
    <row r="613" spans="1:15" ht="15.6" x14ac:dyDescent="0.3">
      <c r="A613" s="1" t="s">
        <v>104</v>
      </c>
      <c r="B613" s="1" t="s">
        <v>105</v>
      </c>
      <c r="C613" s="1" t="s">
        <v>90</v>
      </c>
      <c r="D613" s="1">
        <v>6</v>
      </c>
      <c r="E613" s="1">
        <v>504.02</v>
      </c>
      <c r="F613" s="1">
        <v>0</v>
      </c>
      <c r="G613" s="1">
        <v>0</v>
      </c>
      <c r="H613" s="1">
        <v>44284</v>
      </c>
      <c r="I613" s="1">
        <v>44284</v>
      </c>
      <c r="J613" s="1">
        <v>0</v>
      </c>
      <c r="K613" s="1">
        <v>0</v>
      </c>
      <c r="L613" s="1">
        <f t="shared" si="33"/>
        <v>6</v>
      </c>
      <c r="M613" s="1">
        <f t="shared" si="33"/>
        <v>504.02</v>
      </c>
      <c r="N613" s="1" t="s">
        <v>520</v>
      </c>
      <c r="O613" s="1">
        <v>2022</v>
      </c>
    </row>
    <row r="614" spans="1:15" ht="15.6" x14ac:dyDescent="0.3">
      <c r="A614" s="1" t="s">
        <v>106</v>
      </c>
      <c r="B614" s="1" t="s">
        <v>107</v>
      </c>
      <c r="C614" s="1" t="s">
        <v>108</v>
      </c>
      <c r="D614" s="1">
        <v>0</v>
      </c>
      <c r="E614" s="1">
        <v>0</v>
      </c>
      <c r="F614" s="1">
        <v>0</v>
      </c>
      <c r="G614" s="1">
        <v>0</v>
      </c>
      <c r="H614" s="1">
        <v>43780</v>
      </c>
      <c r="I614" s="1">
        <v>43780</v>
      </c>
      <c r="J614" s="1">
        <v>0</v>
      </c>
      <c r="K614" s="1">
        <v>0</v>
      </c>
      <c r="L614" s="1">
        <f t="shared" si="33"/>
        <v>0</v>
      </c>
      <c r="M614" s="1">
        <f t="shared" si="33"/>
        <v>0</v>
      </c>
      <c r="N614" s="1" t="s">
        <v>520</v>
      </c>
      <c r="O614" s="1">
        <v>2022</v>
      </c>
    </row>
    <row r="615" spans="1:15" ht="15.6" x14ac:dyDescent="0.3">
      <c r="A615" s="1" t="s">
        <v>109</v>
      </c>
      <c r="B615" s="1" t="s">
        <v>110</v>
      </c>
      <c r="C615" s="1" t="s">
        <v>108</v>
      </c>
      <c r="D615" s="1">
        <v>0</v>
      </c>
      <c r="E615" s="1">
        <v>0</v>
      </c>
      <c r="F615" s="1">
        <v>0</v>
      </c>
      <c r="G615" s="1">
        <v>0</v>
      </c>
      <c r="H615" s="1">
        <v>44284</v>
      </c>
      <c r="I615" s="1">
        <v>44284</v>
      </c>
      <c r="J615" s="1">
        <v>0</v>
      </c>
      <c r="K615" s="1">
        <v>0</v>
      </c>
      <c r="L615" s="1">
        <f t="shared" si="33"/>
        <v>0</v>
      </c>
      <c r="M615" s="1">
        <f t="shared" si="33"/>
        <v>0</v>
      </c>
      <c r="N615" s="1" t="s">
        <v>520</v>
      </c>
      <c r="O615" s="1">
        <v>2022</v>
      </c>
    </row>
    <row r="616" spans="1:15" ht="15.6" x14ac:dyDescent="0.3">
      <c r="A616" s="1" t="s">
        <v>111</v>
      </c>
      <c r="B616" s="1" t="s">
        <v>112</v>
      </c>
      <c r="C616" s="1" t="s">
        <v>108</v>
      </c>
      <c r="D616" s="1">
        <v>17</v>
      </c>
      <c r="E616" s="1">
        <v>1733.9844444444445</v>
      </c>
      <c r="F616" s="1">
        <v>0</v>
      </c>
      <c r="G616" s="1">
        <v>0</v>
      </c>
      <c r="H616" s="1">
        <v>44386</v>
      </c>
      <c r="I616" s="1">
        <v>44386</v>
      </c>
      <c r="J616" s="1">
        <v>0</v>
      </c>
      <c r="K616" s="1">
        <v>0</v>
      </c>
      <c r="L616" s="1">
        <f t="shared" si="33"/>
        <v>17</v>
      </c>
      <c r="M616" s="1">
        <f t="shared" si="33"/>
        <v>1733.9844444444445</v>
      </c>
      <c r="N616" s="1" t="s">
        <v>520</v>
      </c>
      <c r="O616" s="1">
        <v>2022</v>
      </c>
    </row>
    <row r="617" spans="1:15" ht="15.6" x14ac:dyDescent="0.3">
      <c r="A617" s="1" t="s">
        <v>113</v>
      </c>
      <c r="B617" s="1" t="s">
        <v>114</v>
      </c>
      <c r="C617" s="1" t="s">
        <v>90</v>
      </c>
      <c r="D617" s="1">
        <v>0</v>
      </c>
      <c r="E617" s="1">
        <v>0</v>
      </c>
      <c r="F617" s="1">
        <v>0</v>
      </c>
      <c r="G617" s="1">
        <v>0</v>
      </c>
      <c r="H617" s="1">
        <v>43780</v>
      </c>
      <c r="I617" s="1">
        <v>43780</v>
      </c>
      <c r="J617" s="1">
        <v>0</v>
      </c>
      <c r="K617" s="1">
        <v>0</v>
      </c>
      <c r="L617" s="1">
        <f t="shared" si="33"/>
        <v>0</v>
      </c>
      <c r="M617" s="1">
        <f t="shared" si="33"/>
        <v>0</v>
      </c>
      <c r="N617" s="1" t="s">
        <v>520</v>
      </c>
      <c r="O617" s="1">
        <v>2022</v>
      </c>
    </row>
    <row r="618" spans="1:15" ht="15.6" x14ac:dyDescent="0.3">
      <c r="A618" s="1" t="s">
        <v>115</v>
      </c>
      <c r="B618" s="1" t="s">
        <v>116</v>
      </c>
      <c r="C618" s="1" t="s">
        <v>90</v>
      </c>
      <c r="D618" s="1">
        <v>0</v>
      </c>
      <c r="E618" s="1">
        <v>0</v>
      </c>
      <c r="F618" s="1">
        <v>0</v>
      </c>
      <c r="G618" s="1">
        <v>0</v>
      </c>
      <c r="H618" s="1">
        <v>44386</v>
      </c>
      <c r="I618" s="1">
        <v>44386</v>
      </c>
      <c r="J618" s="1">
        <v>0</v>
      </c>
      <c r="K618" s="1">
        <v>0</v>
      </c>
      <c r="L618" s="1">
        <f t="shared" si="33"/>
        <v>0</v>
      </c>
      <c r="M618" s="1">
        <f t="shared" si="33"/>
        <v>0</v>
      </c>
      <c r="N618" s="1" t="s">
        <v>520</v>
      </c>
      <c r="O618" s="1">
        <v>2022</v>
      </c>
    </row>
    <row r="619" spans="1:15" ht="15.6" x14ac:dyDescent="0.3">
      <c r="A619" s="1" t="s">
        <v>117</v>
      </c>
      <c r="B619" s="1" t="s">
        <v>118</v>
      </c>
      <c r="C619" s="1" t="s">
        <v>90</v>
      </c>
      <c r="D619" s="1">
        <v>0</v>
      </c>
      <c r="E619" s="1">
        <v>0</v>
      </c>
      <c r="F619" s="1">
        <v>0</v>
      </c>
      <c r="G619" s="1">
        <v>0</v>
      </c>
      <c r="H619" s="1">
        <v>44386</v>
      </c>
      <c r="I619" s="1">
        <v>44386</v>
      </c>
      <c r="J619" s="1">
        <v>0</v>
      </c>
      <c r="K619" s="1">
        <v>0</v>
      </c>
      <c r="L619" s="1">
        <f t="shared" si="33"/>
        <v>0</v>
      </c>
      <c r="M619" s="1">
        <f t="shared" si="33"/>
        <v>0</v>
      </c>
      <c r="N619" s="1" t="s">
        <v>520</v>
      </c>
      <c r="O619" s="1">
        <v>2022</v>
      </c>
    </row>
    <row r="620" spans="1:15" ht="15.6" x14ac:dyDescent="0.3">
      <c r="A620" s="1" t="s">
        <v>119</v>
      </c>
      <c r="B620" s="1" t="s">
        <v>120</v>
      </c>
      <c r="C620" s="1" t="s">
        <v>85</v>
      </c>
      <c r="D620" s="1">
        <v>25</v>
      </c>
      <c r="E620" s="1">
        <v>6749.9</v>
      </c>
      <c r="F620" s="1">
        <v>0</v>
      </c>
      <c r="G620" s="1">
        <v>0</v>
      </c>
      <c r="H620" s="1">
        <v>44386</v>
      </c>
      <c r="I620" s="1">
        <v>44386</v>
      </c>
      <c r="J620" s="1">
        <v>1</v>
      </c>
      <c r="K620" s="1">
        <v>270</v>
      </c>
      <c r="L620" s="1">
        <f t="shared" si="33"/>
        <v>24</v>
      </c>
      <c r="M620" s="1">
        <f t="shared" si="33"/>
        <v>6479.9</v>
      </c>
      <c r="N620" s="1" t="s">
        <v>520</v>
      </c>
      <c r="O620" s="1">
        <v>2022</v>
      </c>
    </row>
    <row r="621" spans="1:15" ht="15.6" x14ac:dyDescent="0.3">
      <c r="A621" s="1" t="s">
        <v>121</v>
      </c>
      <c r="B621" s="1" t="s">
        <v>122</v>
      </c>
      <c r="C621" s="1" t="s">
        <v>90</v>
      </c>
      <c r="D621" s="1">
        <v>11</v>
      </c>
      <c r="E621" s="1">
        <v>2640</v>
      </c>
      <c r="F621" s="1">
        <v>0</v>
      </c>
      <c r="G621" s="1">
        <v>0</v>
      </c>
      <c r="H621" s="1">
        <v>43780</v>
      </c>
      <c r="I621" s="1">
        <v>43780</v>
      </c>
      <c r="J621" s="1">
        <v>1</v>
      </c>
      <c r="K621" s="1">
        <v>240</v>
      </c>
      <c r="L621" s="1">
        <f t="shared" si="33"/>
        <v>10</v>
      </c>
      <c r="M621" s="1">
        <f t="shared" si="33"/>
        <v>2400</v>
      </c>
      <c r="N621" s="1" t="s">
        <v>520</v>
      </c>
      <c r="O621" s="1">
        <v>2022</v>
      </c>
    </row>
    <row r="622" spans="1:15" ht="15.6" x14ac:dyDescent="0.3">
      <c r="A622" s="1" t="s">
        <v>123</v>
      </c>
      <c r="B622" s="1" t="s">
        <v>124</v>
      </c>
      <c r="C622" s="1" t="s">
        <v>90</v>
      </c>
      <c r="D622" s="1">
        <v>0</v>
      </c>
      <c r="E622" s="1">
        <v>0</v>
      </c>
      <c r="F622" s="1">
        <v>0</v>
      </c>
      <c r="G622" s="1">
        <v>0</v>
      </c>
      <c r="H622" s="1">
        <v>43780</v>
      </c>
      <c r="I622" s="1">
        <v>43780</v>
      </c>
      <c r="J622" s="1">
        <v>0</v>
      </c>
      <c r="K622" s="1">
        <v>0</v>
      </c>
      <c r="L622" s="1">
        <f t="shared" si="33"/>
        <v>0</v>
      </c>
      <c r="M622" s="1">
        <f t="shared" si="33"/>
        <v>0</v>
      </c>
      <c r="N622" s="1" t="s">
        <v>520</v>
      </c>
      <c r="O622" s="1">
        <v>2022</v>
      </c>
    </row>
    <row r="623" spans="1:15" ht="15.6" x14ac:dyDescent="0.3">
      <c r="A623" s="1" t="s">
        <v>125</v>
      </c>
      <c r="B623" s="1" t="s">
        <v>126</v>
      </c>
      <c r="C623" s="1" t="s">
        <v>90</v>
      </c>
      <c r="D623" s="1">
        <v>0</v>
      </c>
      <c r="E623" s="1">
        <v>0</v>
      </c>
      <c r="F623" s="1">
        <v>0</v>
      </c>
      <c r="G623" s="1">
        <v>0</v>
      </c>
      <c r="H623" s="1">
        <v>43780</v>
      </c>
      <c r="I623" s="1">
        <v>43780</v>
      </c>
      <c r="J623" s="1">
        <v>0</v>
      </c>
      <c r="K623" s="1">
        <v>0</v>
      </c>
      <c r="L623" s="1">
        <f t="shared" si="33"/>
        <v>0</v>
      </c>
      <c r="M623" s="1">
        <f t="shared" si="33"/>
        <v>0</v>
      </c>
      <c r="N623" s="1" t="s">
        <v>520</v>
      </c>
      <c r="O623" s="1">
        <v>2022</v>
      </c>
    </row>
    <row r="624" spans="1:15" ht="15.6" x14ac:dyDescent="0.3">
      <c r="A624" s="1" t="s">
        <v>127</v>
      </c>
      <c r="B624" s="1" t="s">
        <v>128</v>
      </c>
      <c r="C624" s="1" t="s">
        <v>85</v>
      </c>
      <c r="D624" s="1">
        <v>8</v>
      </c>
      <c r="E624" s="1">
        <v>7570.1966666666676</v>
      </c>
      <c r="F624" s="1">
        <v>0</v>
      </c>
      <c r="G624" s="1">
        <v>0</v>
      </c>
      <c r="H624" s="1">
        <v>44284</v>
      </c>
      <c r="I624" s="1">
        <v>44284</v>
      </c>
      <c r="J624" s="1">
        <v>0</v>
      </c>
      <c r="K624" s="1">
        <v>0</v>
      </c>
      <c r="L624" s="1">
        <f t="shared" si="33"/>
        <v>8</v>
      </c>
      <c r="M624" s="1">
        <f t="shared" si="33"/>
        <v>7570.1966666666676</v>
      </c>
      <c r="N624" s="1" t="s">
        <v>520</v>
      </c>
      <c r="O624" s="1">
        <v>2022</v>
      </c>
    </row>
    <row r="625" spans="1:15" ht="15.6" x14ac:dyDescent="0.3">
      <c r="A625" s="1" t="s">
        <v>129</v>
      </c>
      <c r="B625" s="1" t="s">
        <v>130</v>
      </c>
      <c r="C625" s="1" t="s">
        <v>85</v>
      </c>
      <c r="D625" s="1">
        <v>11</v>
      </c>
      <c r="E625" s="1">
        <v>5282.67</v>
      </c>
      <c r="F625" s="1">
        <v>0</v>
      </c>
      <c r="G625" s="1">
        <v>0</v>
      </c>
      <c r="H625" s="1">
        <v>44386</v>
      </c>
      <c r="I625" s="1">
        <v>44386</v>
      </c>
      <c r="J625" s="1">
        <v>0</v>
      </c>
      <c r="K625" s="1">
        <v>0</v>
      </c>
      <c r="L625" s="1">
        <f t="shared" si="33"/>
        <v>11</v>
      </c>
      <c r="M625" s="1">
        <f t="shared" si="33"/>
        <v>5282.67</v>
      </c>
      <c r="N625" s="1" t="s">
        <v>520</v>
      </c>
      <c r="O625" s="1">
        <v>2022</v>
      </c>
    </row>
    <row r="626" spans="1:15" ht="15.6" x14ac:dyDescent="0.3">
      <c r="A626" s="1" t="s">
        <v>131</v>
      </c>
      <c r="B626" s="1" t="s">
        <v>132</v>
      </c>
      <c r="C626" s="1" t="s">
        <v>85</v>
      </c>
      <c r="D626" s="1">
        <v>25</v>
      </c>
      <c r="E626" s="1">
        <v>7056.0495454545462</v>
      </c>
      <c r="F626" s="1">
        <v>0</v>
      </c>
      <c r="G626" s="1">
        <v>0</v>
      </c>
      <c r="H626" s="1">
        <v>44386</v>
      </c>
      <c r="I626" s="1">
        <v>44386</v>
      </c>
      <c r="J626" s="1">
        <v>1</v>
      </c>
      <c r="K626" s="1">
        <v>282.24</v>
      </c>
      <c r="L626" s="1">
        <f t="shared" si="33"/>
        <v>24</v>
      </c>
      <c r="M626" s="1">
        <f t="shared" si="33"/>
        <v>6773.8095454545464</v>
      </c>
      <c r="N626" s="1" t="s">
        <v>520</v>
      </c>
      <c r="O626" s="1">
        <v>2022</v>
      </c>
    </row>
    <row r="627" spans="1:15" ht="15.6" x14ac:dyDescent="0.3">
      <c r="A627" s="1" t="s">
        <v>133</v>
      </c>
      <c r="B627" s="1" t="s">
        <v>134</v>
      </c>
      <c r="C627" s="1" t="s">
        <v>85</v>
      </c>
      <c r="D627" s="1">
        <v>11</v>
      </c>
      <c r="E627" s="1">
        <v>5663.98</v>
      </c>
      <c r="F627" s="1">
        <v>0</v>
      </c>
      <c r="G627" s="1">
        <v>0</v>
      </c>
      <c r="H627" s="1">
        <v>44837</v>
      </c>
      <c r="I627" s="1">
        <v>44837</v>
      </c>
      <c r="J627" s="1">
        <v>5</v>
      </c>
      <c r="K627" s="1">
        <v>2574.54</v>
      </c>
      <c r="L627" s="1">
        <f t="shared" si="33"/>
        <v>6</v>
      </c>
      <c r="M627" s="1">
        <f t="shared" si="33"/>
        <v>3089.4399999999996</v>
      </c>
      <c r="N627" s="1" t="s">
        <v>520</v>
      </c>
      <c r="O627" s="1">
        <v>2022</v>
      </c>
    </row>
    <row r="628" spans="1:15" ht="15.6" x14ac:dyDescent="0.3">
      <c r="A628" s="1" t="s">
        <v>135</v>
      </c>
      <c r="B628" s="1" t="s">
        <v>136</v>
      </c>
      <c r="C628" s="1" t="s">
        <v>85</v>
      </c>
      <c r="D628" s="1">
        <v>30</v>
      </c>
      <c r="E628" s="1">
        <v>4049.8827777777778</v>
      </c>
      <c r="F628" s="1">
        <v>0</v>
      </c>
      <c r="G628" s="1">
        <v>0</v>
      </c>
      <c r="H628" s="1">
        <v>44386</v>
      </c>
      <c r="I628" s="1">
        <v>44386</v>
      </c>
      <c r="J628" s="1">
        <v>3</v>
      </c>
      <c r="K628" s="1">
        <v>135</v>
      </c>
      <c r="L628" s="1">
        <f t="shared" si="33"/>
        <v>27</v>
      </c>
      <c r="M628" s="1">
        <f t="shared" si="33"/>
        <v>3914.8827777777778</v>
      </c>
      <c r="N628" s="1" t="s">
        <v>520</v>
      </c>
      <c r="O628" s="1">
        <v>2022</v>
      </c>
    </row>
    <row r="629" spans="1:15" ht="15.6" x14ac:dyDescent="0.3">
      <c r="A629" s="1" t="s">
        <v>137</v>
      </c>
      <c r="B629" s="1" t="s">
        <v>138</v>
      </c>
      <c r="C629" s="1" t="s">
        <v>85</v>
      </c>
      <c r="D629" s="1">
        <v>2</v>
      </c>
      <c r="E629" s="1">
        <v>2522.37</v>
      </c>
      <c r="F629" s="1">
        <v>0</v>
      </c>
      <c r="G629" s="1">
        <v>0</v>
      </c>
      <c r="H629" s="1">
        <v>44837</v>
      </c>
      <c r="I629" s="1">
        <v>44837</v>
      </c>
      <c r="J629" s="1">
        <v>0</v>
      </c>
      <c r="K629" s="1">
        <v>0</v>
      </c>
      <c r="L629" s="1">
        <f t="shared" si="33"/>
        <v>2</v>
      </c>
      <c r="M629" s="1">
        <f t="shared" si="33"/>
        <v>2522.37</v>
      </c>
      <c r="N629" s="1" t="s">
        <v>520</v>
      </c>
      <c r="O629" s="1">
        <v>2022</v>
      </c>
    </row>
    <row r="630" spans="1:15" ht="15.6" x14ac:dyDescent="0.3">
      <c r="A630" s="1" t="s">
        <v>139</v>
      </c>
      <c r="B630" s="1" t="s">
        <v>140</v>
      </c>
      <c r="C630" s="1" t="s">
        <v>85</v>
      </c>
      <c r="D630" s="1">
        <v>0</v>
      </c>
      <c r="E630" s="1">
        <v>0</v>
      </c>
      <c r="F630" s="1">
        <v>0</v>
      </c>
      <c r="G630" s="1">
        <v>0</v>
      </c>
      <c r="H630" s="1">
        <v>44284</v>
      </c>
      <c r="I630" s="1">
        <v>44284</v>
      </c>
      <c r="J630" s="1">
        <v>0</v>
      </c>
      <c r="K630" s="1">
        <v>0</v>
      </c>
      <c r="L630" s="1">
        <f t="shared" si="33"/>
        <v>0</v>
      </c>
      <c r="M630" s="1">
        <f t="shared" si="33"/>
        <v>0</v>
      </c>
      <c r="N630" s="1" t="s">
        <v>520</v>
      </c>
      <c r="O630" s="1">
        <v>2022</v>
      </c>
    </row>
    <row r="631" spans="1:15" ht="15.6" x14ac:dyDescent="0.3">
      <c r="A631" s="1" t="s">
        <v>141</v>
      </c>
      <c r="B631" s="1" t="s">
        <v>142</v>
      </c>
      <c r="C631" s="1" t="s">
        <v>90</v>
      </c>
      <c r="D631" s="1">
        <v>1</v>
      </c>
      <c r="E631" s="1">
        <v>495</v>
      </c>
      <c r="F631" s="1">
        <v>0</v>
      </c>
      <c r="G631" s="1">
        <v>0</v>
      </c>
      <c r="H631" s="1">
        <v>43780</v>
      </c>
      <c r="I631" s="1">
        <v>43780</v>
      </c>
      <c r="J631" s="1">
        <v>0</v>
      </c>
      <c r="K631" s="1">
        <v>0</v>
      </c>
      <c r="L631" s="1">
        <f t="shared" si="33"/>
        <v>1</v>
      </c>
      <c r="M631" s="1">
        <f t="shared" si="33"/>
        <v>495</v>
      </c>
      <c r="N631" s="1" t="s">
        <v>520</v>
      </c>
      <c r="O631" s="1">
        <v>2022</v>
      </c>
    </row>
    <row r="632" spans="1:15" ht="15.6" x14ac:dyDescent="0.3">
      <c r="A632" s="1" t="s">
        <v>143</v>
      </c>
      <c r="B632" s="1" t="s">
        <v>144</v>
      </c>
      <c r="C632" s="1" t="s">
        <v>90</v>
      </c>
      <c r="D632" s="1">
        <v>0</v>
      </c>
      <c r="E632" s="1">
        <v>0</v>
      </c>
      <c r="F632" s="1">
        <v>0</v>
      </c>
      <c r="G632" s="1">
        <v>0</v>
      </c>
      <c r="H632" s="1">
        <v>44386</v>
      </c>
      <c r="I632" s="1">
        <v>44386</v>
      </c>
      <c r="J632" s="1">
        <v>0</v>
      </c>
      <c r="K632" s="1">
        <v>0</v>
      </c>
      <c r="L632" s="1">
        <f t="shared" si="33"/>
        <v>0</v>
      </c>
      <c r="M632" s="1">
        <f t="shared" si="33"/>
        <v>0</v>
      </c>
      <c r="N632" s="1" t="s">
        <v>520</v>
      </c>
      <c r="O632" s="1">
        <v>2022</v>
      </c>
    </row>
    <row r="633" spans="1:15" ht="15.6" x14ac:dyDescent="0.3">
      <c r="A633" s="1" t="s">
        <v>145</v>
      </c>
      <c r="B633" s="1" t="s">
        <v>146</v>
      </c>
      <c r="C633" s="1" t="s">
        <v>90</v>
      </c>
      <c r="D633" s="1">
        <v>0</v>
      </c>
      <c r="E633" s="1">
        <v>0</v>
      </c>
      <c r="F633" s="1">
        <v>0</v>
      </c>
      <c r="G633" s="1">
        <v>0</v>
      </c>
      <c r="H633" s="1">
        <v>43780</v>
      </c>
      <c r="I633" s="1">
        <v>43780</v>
      </c>
      <c r="J633" s="1">
        <v>0</v>
      </c>
      <c r="K633" s="1">
        <v>0</v>
      </c>
      <c r="L633" s="1">
        <f t="shared" si="33"/>
        <v>0</v>
      </c>
      <c r="M633" s="1">
        <f t="shared" si="33"/>
        <v>0</v>
      </c>
      <c r="N633" s="1" t="s">
        <v>520</v>
      </c>
      <c r="O633" s="1">
        <v>2022</v>
      </c>
    </row>
    <row r="634" spans="1:15" ht="15.6" x14ac:dyDescent="0.3">
      <c r="A634" s="1" t="s">
        <v>147</v>
      </c>
      <c r="B634" s="1" t="s">
        <v>148</v>
      </c>
      <c r="C634" s="1" t="s">
        <v>90</v>
      </c>
      <c r="D634" s="1">
        <v>0</v>
      </c>
      <c r="E634" s="1">
        <v>0</v>
      </c>
      <c r="F634" s="1">
        <v>0</v>
      </c>
      <c r="G634" s="1">
        <v>0</v>
      </c>
      <c r="H634" s="1">
        <v>43780</v>
      </c>
      <c r="I634" s="1">
        <v>43780</v>
      </c>
      <c r="J634" s="1">
        <v>0</v>
      </c>
      <c r="K634" s="1">
        <v>0</v>
      </c>
      <c r="L634" s="1">
        <f t="shared" si="33"/>
        <v>0</v>
      </c>
      <c r="M634" s="1">
        <f t="shared" si="33"/>
        <v>0</v>
      </c>
      <c r="N634" s="1" t="s">
        <v>520</v>
      </c>
      <c r="O634" s="1">
        <v>2022</v>
      </c>
    </row>
    <row r="635" spans="1:15" ht="15.6" x14ac:dyDescent="0.3">
      <c r="A635" s="1" t="s">
        <v>149</v>
      </c>
      <c r="B635" s="1" t="s">
        <v>150</v>
      </c>
      <c r="C635" s="1" t="s">
        <v>90</v>
      </c>
      <c r="D635" s="1">
        <v>40</v>
      </c>
      <c r="E635" s="1">
        <v>2639.8900000000003</v>
      </c>
      <c r="F635" s="1">
        <v>0</v>
      </c>
      <c r="G635" s="1">
        <v>0</v>
      </c>
      <c r="H635" s="1">
        <v>44386</v>
      </c>
      <c r="I635" s="1">
        <v>44386</v>
      </c>
      <c r="J635" s="1">
        <v>26</v>
      </c>
      <c r="K635" s="1">
        <v>1715.93</v>
      </c>
      <c r="L635" s="1">
        <f t="shared" si="33"/>
        <v>14</v>
      </c>
      <c r="M635" s="1">
        <f t="shared" si="33"/>
        <v>923.96000000000026</v>
      </c>
      <c r="N635" s="1" t="s">
        <v>520</v>
      </c>
      <c r="O635" s="1">
        <v>2022</v>
      </c>
    </row>
    <row r="636" spans="1:15" ht="15.6" x14ac:dyDescent="0.3">
      <c r="A636" s="1" t="s">
        <v>151</v>
      </c>
      <c r="B636" s="1" t="s">
        <v>152</v>
      </c>
      <c r="C636" s="1" t="s">
        <v>90</v>
      </c>
      <c r="D636" s="1">
        <v>0</v>
      </c>
      <c r="E636" s="1">
        <v>0</v>
      </c>
      <c r="F636" s="1">
        <v>0</v>
      </c>
      <c r="G636" s="1">
        <v>0</v>
      </c>
      <c r="H636" s="1">
        <v>44284</v>
      </c>
      <c r="I636" s="1">
        <v>44284</v>
      </c>
      <c r="J636" s="1">
        <v>0</v>
      </c>
      <c r="K636" s="1">
        <v>0</v>
      </c>
      <c r="L636" s="1">
        <f t="shared" si="33"/>
        <v>0</v>
      </c>
      <c r="M636" s="1">
        <f t="shared" si="33"/>
        <v>0</v>
      </c>
      <c r="N636" s="1" t="s">
        <v>520</v>
      </c>
      <c r="O636" s="1">
        <v>2022</v>
      </c>
    </row>
    <row r="637" spans="1:15" ht="15.6" x14ac:dyDescent="0.3">
      <c r="A637" s="1" t="s">
        <v>153</v>
      </c>
      <c r="B637" s="1" t="s">
        <v>154</v>
      </c>
      <c r="C637" s="1" t="s">
        <v>90</v>
      </c>
      <c r="D637" s="1">
        <v>37</v>
      </c>
      <c r="E637" s="1">
        <v>6215.87</v>
      </c>
      <c r="F637" s="1">
        <v>0</v>
      </c>
      <c r="G637" s="1">
        <v>0</v>
      </c>
      <c r="H637" s="1">
        <v>44837</v>
      </c>
      <c r="I637" s="1">
        <v>44837</v>
      </c>
      <c r="J637" s="1">
        <v>8</v>
      </c>
      <c r="K637" s="1">
        <v>1343.97</v>
      </c>
      <c r="L637" s="1">
        <f t="shared" si="33"/>
        <v>29</v>
      </c>
      <c r="M637" s="1">
        <f t="shared" si="33"/>
        <v>4871.8999999999996</v>
      </c>
      <c r="N637" s="1" t="s">
        <v>520</v>
      </c>
      <c r="O637" s="1">
        <v>2022</v>
      </c>
    </row>
    <row r="638" spans="1:15" ht="15.6" x14ac:dyDescent="0.3">
      <c r="A638" s="1" t="s">
        <v>155</v>
      </c>
      <c r="B638" s="1" t="s">
        <v>156</v>
      </c>
      <c r="C638" s="1" t="s">
        <v>95</v>
      </c>
      <c r="D638" s="1">
        <v>-2</v>
      </c>
      <c r="E638" s="1">
        <v>0</v>
      </c>
      <c r="F638" s="1">
        <v>0</v>
      </c>
      <c r="G638" s="1">
        <v>0</v>
      </c>
      <c r="H638" s="1">
        <v>44837</v>
      </c>
      <c r="I638" s="1">
        <v>44837</v>
      </c>
      <c r="J638" s="1">
        <v>0</v>
      </c>
      <c r="K638" s="1">
        <v>0</v>
      </c>
      <c r="L638" s="1">
        <f t="shared" si="33"/>
        <v>-2</v>
      </c>
      <c r="M638" s="1">
        <f t="shared" si="33"/>
        <v>0</v>
      </c>
      <c r="N638" s="1" t="s">
        <v>520</v>
      </c>
      <c r="O638" s="1">
        <v>2022</v>
      </c>
    </row>
    <row r="639" spans="1:15" ht="15.6" x14ac:dyDescent="0.3">
      <c r="A639" s="1" t="s">
        <v>157</v>
      </c>
      <c r="B639" s="1" t="s">
        <v>158</v>
      </c>
      <c r="C639" s="1" t="s">
        <v>95</v>
      </c>
      <c r="D639" s="1">
        <v>46</v>
      </c>
      <c r="E639" s="1">
        <v>9660.2099999999991</v>
      </c>
      <c r="F639" s="1">
        <v>0</v>
      </c>
      <c r="G639" s="1">
        <v>0</v>
      </c>
      <c r="H639" s="1">
        <v>43780</v>
      </c>
      <c r="I639" s="1">
        <v>43780</v>
      </c>
      <c r="J639" s="1">
        <v>2</v>
      </c>
      <c r="K639" s="1">
        <v>420.01</v>
      </c>
      <c r="L639" s="1">
        <f t="shared" si="33"/>
        <v>44</v>
      </c>
      <c r="M639" s="1">
        <f t="shared" si="33"/>
        <v>9240.1999999999989</v>
      </c>
      <c r="N639" s="1" t="s">
        <v>520</v>
      </c>
      <c r="O639" s="1">
        <v>2022</v>
      </c>
    </row>
    <row r="640" spans="1:15" ht="15.6" x14ac:dyDescent="0.3">
      <c r="A640" s="1" t="s">
        <v>159</v>
      </c>
      <c r="B640" s="1" t="s">
        <v>160</v>
      </c>
      <c r="C640" s="1" t="s">
        <v>95</v>
      </c>
      <c r="D640" s="1">
        <v>0</v>
      </c>
      <c r="E640" s="1">
        <v>0</v>
      </c>
      <c r="F640" s="1">
        <v>0</v>
      </c>
      <c r="G640" s="1">
        <v>0</v>
      </c>
      <c r="H640" s="1">
        <v>44386</v>
      </c>
      <c r="I640" s="1">
        <v>44386</v>
      </c>
      <c r="J640" s="1">
        <v>0</v>
      </c>
      <c r="K640" s="1">
        <v>0</v>
      </c>
      <c r="L640" s="1">
        <f t="shared" si="33"/>
        <v>0</v>
      </c>
      <c r="M640" s="1">
        <f t="shared" si="33"/>
        <v>0</v>
      </c>
      <c r="N640" s="1" t="s">
        <v>520</v>
      </c>
      <c r="O640" s="1">
        <v>2022</v>
      </c>
    </row>
    <row r="641" spans="1:15" ht="15.6" x14ac:dyDescent="0.3">
      <c r="A641" s="1" t="s">
        <v>161</v>
      </c>
      <c r="B641" s="1" t="s">
        <v>162</v>
      </c>
      <c r="C641" s="1" t="s">
        <v>95</v>
      </c>
      <c r="D641" s="1">
        <v>2</v>
      </c>
      <c r="E641" s="1">
        <v>767.98666666666668</v>
      </c>
      <c r="F641" s="1">
        <v>0</v>
      </c>
      <c r="G641" s="1">
        <v>0</v>
      </c>
      <c r="H641" s="1">
        <v>44386</v>
      </c>
      <c r="I641" s="1">
        <v>44386</v>
      </c>
      <c r="J641" s="1">
        <v>0</v>
      </c>
      <c r="K641" s="1">
        <v>0</v>
      </c>
      <c r="L641" s="1">
        <f t="shared" si="33"/>
        <v>2</v>
      </c>
      <c r="M641" s="1">
        <f t="shared" si="33"/>
        <v>767.98666666666668</v>
      </c>
      <c r="N641" s="1" t="s">
        <v>520</v>
      </c>
      <c r="O641" s="1">
        <v>2022</v>
      </c>
    </row>
    <row r="642" spans="1:15" ht="15.6" x14ac:dyDescent="0.3">
      <c r="A642" s="1" t="s">
        <v>163</v>
      </c>
      <c r="B642" s="1" t="s">
        <v>164</v>
      </c>
      <c r="C642" s="1" t="s">
        <v>90</v>
      </c>
      <c r="D642" s="1">
        <v>21</v>
      </c>
      <c r="E642" s="1">
        <v>2898.02</v>
      </c>
      <c r="F642" s="1">
        <v>0</v>
      </c>
      <c r="G642" s="1">
        <v>0</v>
      </c>
      <c r="H642" s="1">
        <v>44386</v>
      </c>
      <c r="I642" s="1">
        <v>44386</v>
      </c>
      <c r="J642" s="1">
        <v>2</v>
      </c>
      <c r="K642" s="1">
        <v>276</v>
      </c>
      <c r="L642" s="1">
        <f t="shared" si="33"/>
        <v>19</v>
      </c>
      <c r="M642" s="1">
        <f t="shared" si="33"/>
        <v>2622.02</v>
      </c>
      <c r="N642" s="1" t="s">
        <v>520</v>
      </c>
      <c r="O642" s="1">
        <v>2022</v>
      </c>
    </row>
    <row r="643" spans="1:15" ht="15.6" x14ac:dyDescent="0.3">
      <c r="A643" s="1" t="s">
        <v>165</v>
      </c>
      <c r="B643" s="1" t="s">
        <v>166</v>
      </c>
      <c r="C643" s="1" t="s">
        <v>90</v>
      </c>
      <c r="D643" s="1">
        <v>0</v>
      </c>
      <c r="E643" s="1">
        <v>0</v>
      </c>
      <c r="F643" s="1">
        <v>0</v>
      </c>
      <c r="G643" s="1">
        <v>0</v>
      </c>
      <c r="H643" s="1">
        <v>44837</v>
      </c>
      <c r="I643" s="1">
        <v>44837</v>
      </c>
      <c r="J643" s="1">
        <v>0</v>
      </c>
      <c r="K643" s="1">
        <v>0</v>
      </c>
      <c r="L643" s="1">
        <f t="shared" si="33"/>
        <v>0</v>
      </c>
      <c r="M643" s="1">
        <f t="shared" si="33"/>
        <v>0</v>
      </c>
      <c r="N643" s="1" t="s">
        <v>520</v>
      </c>
      <c r="O643" s="1">
        <v>2022</v>
      </c>
    </row>
    <row r="644" spans="1:15" ht="15.6" x14ac:dyDescent="0.3">
      <c r="A644" s="1" t="s">
        <v>167</v>
      </c>
      <c r="B644" s="1" t="s">
        <v>357</v>
      </c>
      <c r="C644" s="1" t="s">
        <v>90</v>
      </c>
      <c r="D644" s="1">
        <v>0</v>
      </c>
      <c r="E644" s="1">
        <v>0</v>
      </c>
      <c r="F644" s="1">
        <v>0</v>
      </c>
      <c r="G644" s="1">
        <v>0</v>
      </c>
      <c r="H644" s="1"/>
      <c r="I644" s="1"/>
      <c r="J644" s="1">
        <v>0</v>
      </c>
      <c r="K644" s="1">
        <v>0</v>
      </c>
      <c r="L644" s="1">
        <f t="shared" si="33"/>
        <v>0</v>
      </c>
      <c r="M644" s="1">
        <f t="shared" si="33"/>
        <v>0</v>
      </c>
      <c r="N644" s="1" t="s">
        <v>520</v>
      </c>
      <c r="O644" s="1">
        <v>2022</v>
      </c>
    </row>
    <row r="645" spans="1:15" ht="15.6" x14ac:dyDescent="0.3">
      <c r="A645" s="1" t="s">
        <v>170</v>
      </c>
      <c r="B645" s="1" t="s">
        <v>168</v>
      </c>
      <c r="C645" s="1" t="s">
        <v>90</v>
      </c>
      <c r="D645" s="1">
        <v>0</v>
      </c>
      <c r="E645" s="1">
        <v>0</v>
      </c>
      <c r="F645" s="1">
        <v>0</v>
      </c>
      <c r="G645" s="1">
        <v>0</v>
      </c>
      <c r="H645" s="1">
        <v>43780</v>
      </c>
      <c r="I645" s="1">
        <v>43780</v>
      </c>
      <c r="J645" s="1">
        <v>0</v>
      </c>
      <c r="K645" s="1">
        <v>0</v>
      </c>
      <c r="L645" s="1">
        <f t="shared" si="33"/>
        <v>0</v>
      </c>
      <c r="M645" s="1">
        <f t="shared" si="33"/>
        <v>0</v>
      </c>
      <c r="N645" s="1" t="s">
        <v>520</v>
      </c>
      <c r="O645" s="1">
        <v>2022</v>
      </c>
    </row>
    <row r="646" spans="1:15" ht="15.6" x14ac:dyDescent="0.3">
      <c r="A646" s="1" t="s">
        <v>172</v>
      </c>
      <c r="B646" s="1" t="s">
        <v>171</v>
      </c>
      <c r="C646" s="1" t="s">
        <v>90</v>
      </c>
      <c r="D646" s="1">
        <v>8</v>
      </c>
      <c r="E646" s="1">
        <v>1740.04</v>
      </c>
      <c r="F646" s="1">
        <v>0</v>
      </c>
      <c r="G646" s="1">
        <v>0</v>
      </c>
      <c r="H646" s="1">
        <v>44386</v>
      </c>
      <c r="I646" s="1">
        <v>44386</v>
      </c>
      <c r="J646" s="1">
        <v>0</v>
      </c>
      <c r="K646" s="1">
        <v>0</v>
      </c>
      <c r="L646" s="1">
        <f t="shared" si="33"/>
        <v>8</v>
      </c>
      <c r="M646" s="1">
        <f t="shared" si="33"/>
        <v>1740.04</v>
      </c>
      <c r="N646" s="1" t="s">
        <v>520</v>
      </c>
      <c r="O646" s="1">
        <v>2022</v>
      </c>
    </row>
    <row r="647" spans="1:15" ht="15.6" x14ac:dyDescent="0.3">
      <c r="A647" s="1" t="s">
        <v>174</v>
      </c>
      <c r="B647" s="1" t="s">
        <v>173</v>
      </c>
      <c r="C647" s="1" t="s">
        <v>90</v>
      </c>
      <c r="D647" s="1">
        <v>5</v>
      </c>
      <c r="E647" s="1">
        <v>2340</v>
      </c>
      <c r="F647" s="1">
        <v>0</v>
      </c>
      <c r="G647" s="1">
        <v>0</v>
      </c>
      <c r="H647" s="1">
        <v>44386</v>
      </c>
      <c r="I647" s="1">
        <v>44386</v>
      </c>
      <c r="J647" s="1">
        <v>0</v>
      </c>
      <c r="K647" s="1">
        <v>0</v>
      </c>
      <c r="L647" s="1">
        <f t="shared" si="33"/>
        <v>5</v>
      </c>
      <c r="M647" s="1">
        <f t="shared" si="33"/>
        <v>2340</v>
      </c>
      <c r="N647" s="1" t="s">
        <v>520</v>
      </c>
      <c r="O647" s="1">
        <v>2022</v>
      </c>
    </row>
    <row r="648" spans="1:15" ht="15.6" x14ac:dyDescent="0.3">
      <c r="A648" s="1" t="s">
        <v>358</v>
      </c>
      <c r="B648" s="1" t="s">
        <v>175</v>
      </c>
      <c r="C648" s="1" t="s">
        <v>90</v>
      </c>
      <c r="D648" s="1">
        <v>6</v>
      </c>
      <c r="E648" s="1">
        <v>539.99</v>
      </c>
      <c r="F648" s="1">
        <v>0</v>
      </c>
      <c r="G648" s="1">
        <v>0</v>
      </c>
      <c r="H648" s="1">
        <v>44284</v>
      </c>
      <c r="I648" s="1">
        <v>44284</v>
      </c>
      <c r="J648" s="1">
        <v>0</v>
      </c>
      <c r="K648" s="1">
        <v>0</v>
      </c>
      <c r="L648" s="1">
        <f t="shared" si="33"/>
        <v>6</v>
      </c>
      <c r="M648" s="1">
        <f t="shared" si="33"/>
        <v>539.99</v>
      </c>
      <c r="N648" s="1" t="s">
        <v>520</v>
      </c>
      <c r="O648" s="1">
        <v>2022</v>
      </c>
    </row>
    <row r="649" spans="1:15" ht="15.6" x14ac:dyDescent="0.3">
      <c r="A649" s="1" t="s">
        <v>483</v>
      </c>
      <c r="B649" s="1" t="s">
        <v>484</v>
      </c>
      <c r="C649" s="1" t="s">
        <v>90</v>
      </c>
      <c r="D649" s="1">
        <v>300</v>
      </c>
      <c r="E649" s="1">
        <v>718.62</v>
      </c>
      <c r="F649" s="1">
        <v>0</v>
      </c>
      <c r="G649" s="1">
        <v>0</v>
      </c>
      <c r="H649" s="1">
        <v>44284</v>
      </c>
      <c r="I649" s="1">
        <v>44284</v>
      </c>
      <c r="J649" s="1">
        <v>0</v>
      </c>
      <c r="K649" s="1">
        <v>0</v>
      </c>
      <c r="L649" s="1">
        <f t="shared" si="33"/>
        <v>300</v>
      </c>
      <c r="M649" s="1">
        <f t="shared" si="33"/>
        <v>718.62</v>
      </c>
      <c r="N649" s="1" t="s">
        <v>520</v>
      </c>
      <c r="O649" s="1">
        <v>2022</v>
      </c>
    </row>
    <row r="650" spans="1:15" ht="15.6" x14ac:dyDescent="0.3">
      <c r="A650" s="1" t="s">
        <v>485</v>
      </c>
      <c r="B650" s="1" t="s">
        <v>486</v>
      </c>
      <c r="C650" s="1" t="s">
        <v>90</v>
      </c>
      <c r="D650" s="1">
        <v>140</v>
      </c>
      <c r="E650" s="1">
        <v>559.48000000000013</v>
      </c>
      <c r="F650" s="1">
        <v>0</v>
      </c>
      <c r="G650" s="1">
        <v>0</v>
      </c>
      <c r="H650" s="1">
        <v>44284</v>
      </c>
      <c r="I650" s="1">
        <v>44284</v>
      </c>
      <c r="J650" s="1">
        <v>60</v>
      </c>
      <c r="K650" s="1">
        <v>239.78</v>
      </c>
      <c r="L650" s="1">
        <f t="shared" si="33"/>
        <v>80</v>
      </c>
      <c r="M650" s="1">
        <f t="shared" si="33"/>
        <v>319.70000000000016</v>
      </c>
      <c r="N650" s="1" t="s">
        <v>520</v>
      </c>
      <c r="O650" s="1">
        <v>2022</v>
      </c>
    </row>
    <row r="651" spans="1:15" ht="15.6" x14ac:dyDescent="0.3">
      <c r="A651" s="1" t="s">
        <v>487</v>
      </c>
      <c r="B651" s="1" t="s">
        <v>488</v>
      </c>
      <c r="C651" s="1" t="s">
        <v>90</v>
      </c>
      <c r="D651" s="1">
        <v>300</v>
      </c>
      <c r="E651" s="1">
        <v>2159.4</v>
      </c>
      <c r="F651" s="1">
        <v>0</v>
      </c>
      <c r="G651" s="1">
        <v>0</v>
      </c>
      <c r="H651" s="1">
        <v>44284</v>
      </c>
      <c r="I651" s="1">
        <v>44284</v>
      </c>
      <c r="J651" s="1">
        <v>45</v>
      </c>
      <c r="K651" s="1">
        <v>323.91000000000003</v>
      </c>
      <c r="L651" s="1">
        <f t="shared" si="33"/>
        <v>255</v>
      </c>
      <c r="M651" s="1">
        <f t="shared" si="33"/>
        <v>1835.49</v>
      </c>
      <c r="N651" s="1" t="s">
        <v>520</v>
      </c>
      <c r="O651" s="1">
        <v>2022</v>
      </c>
    </row>
    <row r="652" spans="1:15" ht="15.6" x14ac:dyDescent="0.3">
      <c r="A652" s="1" t="s">
        <v>489</v>
      </c>
      <c r="B652" s="1" t="s">
        <v>490</v>
      </c>
      <c r="C652" s="1" t="s">
        <v>90</v>
      </c>
      <c r="D652" s="1">
        <v>3</v>
      </c>
      <c r="E652" s="1">
        <v>1656.01</v>
      </c>
      <c r="F652" s="1">
        <v>0</v>
      </c>
      <c r="G652" s="1">
        <v>0</v>
      </c>
      <c r="H652" s="1">
        <v>44284</v>
      </c>
      <c r="I652" s="1">
        <v>44284</v>
      </c>
      <c r="J652" s="1">
        <v>3</v>
      </c>
      <c r="K652" s="1">
        <v>828.01</v>
      </c>
      <c r="L652" s="1">
        <f t="shared" si="33"/>
        <v>0</v>
      </c>
      <c r="M652" s="1">
        <f t="shared" si="33"/>
        <v>828</v>
      </c>
      <c r="N652" s="1" t="s">
        <v>520</v>
      </c>
      <c r="O652" s="1">
        <v>2022</v>
      </c>
    </row>
    <row r="653" spans="1:15" ht="15.6" x14ac:dyDescent="0.3">
      <c r="A653" s="1" t="s">
        <v>491</v>
      </c>
      <c r="B653" s="1" t="s">
        <v>492</v>
      </c>
      <c r="C653" s="1" t="s">
        <v>90</v>
      </c>
      <c r="D653" s="1">
        <v>4</v>
      </c>
      <c r="E653" s="1">
        <v>2135.9899999999998</v>
      </c>
      <c r="F653" s="1">
        <v>0</v>
      </c>
      <c r="G653" s="1">
        <v>0</v>
      </c>
      <c r="H653" s="1">
        <v>44284</v>
      </c>
      <c r="I653" s="1">
        <v>44284</v>
      </c>
      <c r="J653" s="1">
        <v>0</v>
      </c>
      <c r="K653" s="1">
        <v>0</v>
      </c>
      <c r="L653" s="1">
        <f t="shared" si="33"/>
        <v>4</v>
      </c>
      <c r="M653" s="1">
        <f t="shared" si="33"/>
        <v>2135.9899999999998</v>
      </c>
      <c r="N653" s="1" t="s">
        <v>520</v>
      </c>
      <c r="O653" s="1">
        <v>2022</v>
      </c>
    </row>
    <row r="654" spans="1:15" ht="15.6" x14ac:dyDescent="0.3">
      <c r="A654" s="1" t="s">
        <v>493</v>
      </c>
      <c r="B654" s="1" t="s">
        <v>494</v>
      </c>
      <c r="C654" s="1" t="s">
        <v>90</v>
      </c>
      <c r="D654" s="1">
        <v>0</v>
      </c>
      <c r="E654" s="1">
        <v>0</v>
      </c>
      <c r="F654" s="1">
        <v>0</v>
      </c>
      <c r="G654" s="1">
        <v>0</v>
      </c>
      <c r="H654" s="1">
        <v>44284</v>
      </c>
      <c r="I654" s="1">
        <v>44284</v>
      </c>
      <c r="J654" s="1">
        <v>0</v>
      </c>
      <c r="K654" s="1">
        <v>0</v>
      </c>
      <c r="L654" s="1">
        <f t="shared" si="33"/>
        <v>0</v>
      </c>
      <c r="M654" s="1">
        <f t="shared" si="33"/>
        <v>0</v>
      </c>
      <c r="N654" s="1" t="s">
        <v>520</v>
      </c>
      <c r="O654" s="1">
        <v>2022</v>
      </c>
    </row>
    <row r="655" spans="1:15" ht="15.6" x14ac:dyDescent="0.3">
      <c r="A655" s="1" t="s">
        <v>495</v>
      </c>
      <c r="B655" s="1" t="s">
        <v>114</v>
      </c>
      <c r="C655" s="1" t="s">
        <v>90</v>
      </c>
      <c r="D655" s="1">
        <v>55</v>
      </c>
      <c r="E655" s="1">
        <v>2375.9899999999998</v>
      </c>
      <c r="F655" s="1">
        <v>0</v>
      </c>
      <c r="G655" s="1">
        <v>0</v>
      </c>
      <c r="H655" s="1">
        <v>44284</v>
      </c>
      <c r="I655" s="1">
        <v>44284</v>
      </c>
      <c r="J655" s="1">
        <v>0</v>
      </c>
      <c r="K655" s="1">
        <v>0</v>
      </c>
      <c r="L655" s="1">
        <f t="shared" si="33"/>
        <v>55</v>
      </c>
      <c r="M655" s="1">
        <f t="shared" si="33"/>
        <v>2375.9899999999998</v>
      </c>
      <c r="N655" s="1" t="s">
        <v>520</v>
      </c>
      <c r="O655" s="1">
        <v>2022</v>
      </c>
    </row>
    <row r="656" spans="1:15" ht="15.6" x14ac:dyDescent="0.3">
      <c r="A656" s="1" t="s">
        <v>496</v>
      </c>
      <c r="B656" s="1" t="s">
        <v>497</v>
      </c>
      <c r="C656" s="1" t="s">
        <v>90</v>
      </c>
      <c r="D656" s="1">
        <v>4</v>
      </c>
      <c r="E656" s="1">
        <v>3311.98</v>
      </c>
      <c r="F656" s="1">
        <v>0</v>
      </c>
      <c r="G656" s="1">
        <v>0</v>
      </c>
      <c r="H656" s="1">
        <v>44284</v>
      </c>
      <c r="I656" s="1">
        <v>44284</v>
      </c>
      <c r="J656" s="1">
        <v>0</v>
      </c>
      <c r="K656" s="1">
        <v>0</v>
      </c>
      <c r="L656" s="1">
        <f t="shared" si="33"/>
        <v>4</v>
      </c>
      <c r="M656" s="1">
        <f t="shared" si="33"/>
        <v>3311.98</v>
      </c>
      <c r="N656" s="1" t="s">
        <v>520</v>
      </c>
      <c r="O656" s="1">
        <v>2022</v>
      </c>
    </row>
    <row r="657" spans="1:15" ht="15.6" x14ac:dyDescent="0.3">
      <c r="A657" s="1" t="s">
        <v>176</v>
      </c>
      <c r="B657" s="1" t="s">
        <v>177</v>
      </c>
      <c r="C657" s="1" t="s">
        <v>178</v>
      </c>
      <c r="D657" s="1">
        <v>500</v>
      </c>
      <c r="E657" s="1">
        <v>2881.18</v>
      </c>
      <c r="F657" s="1"/>
      <c r="G657" s="1"/>
      <c r="H657" s="1">
        <v>43780</v>
      </c>
      <c r="I657" s="1">
        <v>43780</v>
      </c>
      <c r="J657" s="1">
        <v>0</v>
      </c>
      <c r="K657" s="1">
        <v>0</v>
      </c>
      <c r="L657" s="1">
        <f>+D657+F657-J657</f>
        <v>500</v>
      </c>
      <c r="M657" s="1">
        <f>+E657+G657-K657</f>
        <v>2881.18</v>
      </c>
      <c r="N657" s="1" t="s">
        <v>520</v>
      </c>
      <c r="O657" s="1">
        <v>2022</v>
      </c>
    </row>
    <row r="658" spans="1:15" ht="15.6" x14ac:dyDescent="0.3">
      <c r="A658" s="1"/>
      <c r="B658" s="1" t="s">
        <v>498</v>
      </c>
      <c r="C658" s="1" t="s">
        <v>90</v>
      </c>
      <c r="D658" s="1">
        <v>600</v>
      </c>
      <c r="E658" s="1">
        <v>3323.99</v>
      </c>
      <c r="F658" s="1"/>
      <c r="G658" s="1"/>
      <c r="H658" s="1" t="s">
        <v>499</v>
      </c>
      <c r="I658" s="1" t="s">
        <v>499</v>
      </c>
      <c r="J658" s="1">
        <v>0</v>
      </c>
      <c r="K658" s="1">
        <v>0</v>
      </c>
      <c r="L658" s="1">
        <f>+D658+F658-J658</f>
        <v>600</v>
      </c>
      <c r="M658" s="1">
        <f>+E658+G658-K658</f>
        <v>3323.99</v>
      </c>
      <c r="N658" s="1" t="s">
        <v>520</v>
      </c>
      <c r="O658" s="1">
        <v>2022</v>
      </c>
    </row>
    <row r="659" spans="1:15" ht="15.6" x14ac:dyDescent="0.3">
      <c r="A659" s="1"/>
      <c r="B659" s="1" t="s">
        <v>500</v>
      </c>
      <c r="C659" s="1" t="s">
        <v>90</v>
      </c>
      <c r="D659" s="1">
        <v>423</v>
      </c>
      <c r="E659" s="1">
        <v>1586.27</v>
      </c>
      <c r="F659" s="1"/>
      <c r="G659" s="1"/>
      <c r="H659" s="1" t="s">
        <v>499</v>
      </c>
      <c r="I659" s="1" t="s">
        <v>499</v>
      </c>
      <c r="J659" s="1">
        <v>123</v>
      </c>
      <c r="K659" s="1">
        <v>461.25</v>
      </c>
      <c r="L659" s="1">
        <f t="shared" ref="L659:M674" si="34">+D659+F659-J659</f>
        <v>300</v>
      </c>
      <c r="M659" s="1">
        <f t="shared" si="34"/>
        <v>1125.02</v>
      </c>
      <c r="N659" s="1" t="s">
        <v>520</v>
      </c>
      <c r="O659" s="1">
        <v>2022</v>
      </c>
    </row>
    <row r="660" spans="1:15" ht="15.6" x14ac:dyDescent="0.3">
      <c r="A660" s="1" t="s">
        <v>179</v>
      </c>
      <c r="B660" s="1" t="s">
        <v>180</v>
      </c>
      <c r="C660" s="1" t="s">
        <v>90</v>
      </c>
      <c r="D660" s="1">
        <v>0</v>
      </c>
      <c r="E660" s="1">
        <v>0</v>
      </c>
      <c r="F660" s="1"/>
      <c r="G660" s="1"/>
      <c r="H660" s="1">
        <v>44747</v>
      </c>
      <c r="I660" s="1">
        <v>44747</v>
      </c>
      <c r="J660" s="1">
        <v>0</v>
      </c>
      <c r="K660" s="1">
        <v>0</v>
      </c>
      <c r="L660" s="1">
        <f t="shared" si="34"/>
        <v>0</v>
      </c>
      <c r="M660" s="1">
        <f t="shared" si="34"/>
        <v>0</v>
      </c>
      <c r="N660" s="1" t="s">
        <v>520</v>
      </c>
      <c r="O660" s="1">
        <v>2022</v>
      </c>
    </row>
    <row r="661" spans="1:15" ht="15.6" x14ac:dyDescent="0.3">
      <c r="A661" s="1" t="s">
        <v>182</v>
      </c>
      <c r="B661" s="1" t="s">
        <v>183</v>
      </c>
      <c r="C661" s="1" t="s">
        <v>90</v>
      </c>
      <c r="D661" s="1">
        <v>0</v>
      </c>
      <c r="E661" s="1">
        <v>0</v>
      </c>
      <c r="F661" s="1"/>
      <c r="G661" s="1"/>
      <c r="H661" s="1">
        <v>43780</v>
      </c>
      <c r="I661" s="1">
        <v>43780</v>
      </c>
      <c r="J661" s="1">
        <v>0</v>
      </c>
      <c r="K661" s="1">
        <v>0</v>
      </c>
      <c r="L661" s="1">
        <f t="shared" si="34"/>
        <v>0</v>
      </c>
      <c r="M661" s="1">
        <f t="shared" si="34"/>
        <v>0</v>
      </c>
      <c r="N661" s="1" t="s">
        <v>520</v>
      </c>
      <c r="O661" s="1">
        <v>2022</v>
      </c>
    </row>
    <row r="662" spans="1:15" ht="15.6" x14ac:dyDescent="0.3">
      <c r="A662" s="1" t="s">
        <v>184</v>
      </c>
      <c r="B662" s="1" t="s">
        <v>185</v>
      </c>
      <c r="C662" s="1" t="s">
        <v>90</v>
      </c>
      <c r="D662" s="1">
        <v>60</v>
      </c>
      <c r="E662" s="1">
        <v>17204.400000000001</v>
      </c>
      <c r="F662" s="1"/>
      <c r="G662" s="1"/>
      <c r="H662" s="1">
        <v>44747</v>
      </c>
      <c r="I662" s="1">
        <v>44747</v>
      </c>
      <c r="J662" s="1">
        <v>3</v>
      </c>
      <c r="K662" s="1">
        <v>947.38</v>
      </c>
      <c r="L662" s="1">
        <f t="shared" si="34"/>
        <v>57</v>
      </c>
      <c r="M662" s="1">
        <f t="shared" si="34"/>
        <v>16257.020000000002</v>
      </c>
      <c r="N662" s="1" t="s">
        <v>520</v>
      </c>
      <c r="O662" s="1">
        <v>2022</v>
      </c>
    </row>
    <row r="663" spans="1:15" ht="15.6" x14ac:dyDescent="0.3">
      <c r="A663" s="1" t="s">
        <v>186</v>
      </c>
      <c r="B663" s="1" t="s">
        <v>187</v>
      </c>
      <c r="C663" s="1" t="s">
        <v>90</v>
      </c>
      <c r="D663" s="1">
        <v>0</v>
      </c>
      <c r="E663" s="1">
        <v>0</v>
      </c>
      <c r="F663" s="1"/>
      <c r="G663" s="1"/>
      <c r="H663" s="1">
        <v>43780</v>
      </c>
      <c r="I663" s="1">
        <v>43780</v>
      </c>
      <c r="J663" s="1">
        <v>0</v>
      </c>
      <c r="K663" s="1">
        <v>0</v>
      </c>
      <c r="L663" s="1">
        <f t="shared" si="34"/>
        <v>0</v>
      </c>
      <c r="M663" s="1">
        <f t="shared" si="34"/>
        <v>0</v>
      </c>
      <c r="N663" s="1" t="s">
        <v>520</v>
      </c>
      <c r="O663" s="1">
        <v>2022</v>
      </c>
    </row>
    <row r="664" spans="1:15" ht="15.6" x14ac:dyDescent="0.3">
      <c r="A664" s="1" t="s">
        <v>188</v>
      </c>
      <c r="B664" s="1" t="s">
        <v>189</v>
      </c>
      <c r="C664" s="1" t="s">
        <v>90</v>
      </c>
      <c r="D664" s="1">
        <v>49</v>
      </c>
      <c r="E664" s="1">
        <v>937.14166666666665</v>
      </c>
      <c r="F664" s="1"/>
      <c r="G664" s="1"/>
      <c r="H664" s="1">
        <v>44747</v>
      </c>
      <c r="I664" s="1">
        <v>44747</v>
      </c>
      <c r="J664" s="1">
        <v>0</v>
      </c>
      <c r="K664" s="1">
        <v>0</v>
      </c>
      <c r="L664" s="1">
        <f t="shared" si="34"/>
        <v>49</v>
      </c>
      <c r="M664" s="1">
        <f t="shared" si="34"/>
        <v>937.14166666666665</v>
      </c>
      <c r="N664" s="1" t="s">
        <v>520</v>
      </c>
      <c r="O664" s="1">
        <v>2022</v>
      </c>
    </row>
    <row r="665" spans="1:15" ht="15.6" x14ac:dyDescent="0.3">
      <c r="A665" s="1" t="s">
        <v>190</v>
      </c>
      <c r="B665" s="1" t="s">
        <v>191</v>
      </c>
      <c r="C665" s="1" t="s">
        <v>90</v>
      </c>
      <c r="D665" s="1">
        <v>0</v>
      </c>
      <c r="E665" s="1">
        <v>0</v>
      </c>
      <c r="F665" s="1"/>
      <c r="G665" s="1"/>
      <c r="H665" s="1">
        <v>43780</v>
      </c>
      <c r="I665" s="1">
        <v>43780</v>
      </c>
      <c r="J665" s="1">
        <v>0</v>
      </c>
      <c r="K665" s="1">
        <v>0</v>
      </c>
      <c r="L665" s="1">
        <f t="shared" si="34"/>
        <v>0</v>
      </c>
      <c r="M665" s="1">
        <f t="shared" si="34"/>
        <v>0</v>
      </c>
      <c r="N665" s="1" t="s">
        <v>520</v>
      </c>
      <c r="O665" s="1">
        <v>2022</v>
      </c>
    </row>
    <row r="666" spans="1:15" ht="15.6" x14ac:dyDescent="0.3">
      <c r="A666" s="1" t="s">
        <v>192</v>
      </c>
      <c r="B666" s="1" t="s">
        <v>193</v>
      </c>
      <c r="C666" s="1" t="s">
        <v>90</v>
      </c>
      <c r="D666" s="1">
        <v>36</v>
      </c>
      <c r="E666" s="1">
        <v>1391.22</v>
      </c>
      <c r="F666" s="1"/>
      <c r="G666" s="1"/>
      <c r="H666" s="1">
        <v>44747</v>
      </c>
      <c r="I666" s="1">
        <v>44747</v>
      </c>
      <c r="J666" s="1">
        <v>0</v>
      </c>
      <c r="K666" s="1">
        <v>0</v>
      </c>
      <c r="L666" s="1">
        <f t="shared" si="34"/>
        <v>36</v>
      </c>
      <c r="M666" s="1">
        <f t="shared" si="34"/>
        <v>1391.22</v>
      </c>
      <c r="N666" s="1" t="s">
        <v>520</v>
      </c>
      <c r="O666" s="1">
        <v>2022</v>
      </c>
    </row>
    <row r="667" spans="1:15" ht="15.6" x14ac:dyDescent="0.3">
      <c r="A667" s="1" t="s">
        <v>194</v>
      </c>
      <c r="B667" s="1" t="s">
        <v>195</v>
      </c>
      <c r="C667" s="1" t="s">
        <v>196</v>
      </c>
      <c r="D667" s="1">
        <v>5</v>
      </c>
      <c r="E667" s="1">
        <v>310.87857142857149</v>
      </c>
      <c r="F667" s="1"/>
      <c r="G667" s="1"/>
      <c r="H667" s="1">
        <v>44747</v>
      </c>
      <c r="I667" s="1">
        <v>44747</v>
      </c>
      <c r="J667" s="1">
        <v>0</v>
      </c>
      <c r="K667" s="1">
        <v>0</v>
      </c>
      <c r="L667" s="1">
        <f t="shared" si="34"/>
        <v>5</v>
      </c>
      <c r="M667" s="1">
        <f t="shared" si="34"/>
        <v>310.87857142857149</v>
      </c>
      <c r="N667" s="1" t="s">
        <v>520</v>
      </c>
      <c r="O667" s="1">
        <v>2022</v>
      </c>
    </row>
    <row r="668" spans="1:15" ht="15.6" x14ac:dyDescent="0.3">
      <c r="A668" s="1" t="s">
        <v>197</v>
      </c>
      <c r="B668" s="1" t="s">
        <v>198</v>
      </c>
      <c r="C668" s="1" t="s">
        <v>196</v>
      </c>
      <c r="D668" s="1">
        <v>5</v>
      </c>
      <c r="E668" s="1">
        <v>1334.9749999999999</v>
      </c>
      <c r="F668" s="1"/>
      <c r="G668" s="1"/>
      <c r="H668" s="1">
        <v>44747</v>
      </c>
      <c r="I668" s="1">
        <v>44747</v>
      </c>
      <c r="J668" s="1">
        <v>0</v>
      </c>
      <c r="K668" s="1">
        <v>0</v>
      </c>
      <c r="L668" s="1">
        <f t="shared" si="34"/>
        <v>5</v>
      </c>
      <c r="M668" s="1">
        <f t="shared" si="34"/>
        <v>1334.9749999999999</v>
      </c>
      <c r="N668" s="1" t="s">
        <v>520</v>
      </c>
      <c r="O668" s="1">
        <v>2022</v>
      </c>
    </row>
    <row r="669" spans="1:15" ht="15.6" x14ac:dyDescent="0.3">
      <c r="A669" s="1" t="s">
        <v>199</v>
      </c>
      <c r="B669" s="1" t="s">
        <v>200</v>
      </c>
      <c r="C669" s="1" t="s">
        <v>201</v>
      </c>
      <c r="D669" s="1">
        <v>26</v>
      </c>
      <c r="E669" s="1">
        <v>4628</v>
      </c>
      <c r="F669" s="1"/>
      <c r="G669" s="1"/>
      <c r="H669" s="1">
        <v>43780</v>
      </c>
      <c r="I669" s="1">
        <v>43780</v>
      </c>
      <c r="J669" s="1">
        <v>0</v>
      </c>
      <c r="K669" s="1">
        <v>0</v>
      </c>
      <c r="L669" s="1">
        <f t="shared" si="34"/>
        <v>26</v>
      </c>
      <c r="M669" s="1">
        <f t="shared" si="34"/>
        <v>4628</v>
      </c>
      <c r="N669" s="1" t="s">
        <v>520</v>
      </c>
      <c r="O669" s="1">
        <v>2022</v>
      </c>
    </row>
    <row r="670" spans="1:15" ht="15.6" x14ac:dyDescent="0.3">
      <c r="A670" s="1" t="s">
        <v>202</v>
      </c>
      <c r="B670" s="1" t="s">
        <v>203</v>
      </c>
      <c r="C670" s="1" t="s">
        <v>201</v>
      </c>
      <c r="D670" s="1">
        <v>41</v>
      </c>
      <c r="E670" s="1">
        <v>3895</v>
      </c>
      <c r="F670" s="1"/>
      <c r="G670" s="1"/>
      <c r="H670" s="1">
        <v>43780</v>
      </c>
      <c r="I670" s="1">
        <v>43780</v>
      </c>
      <c r="J670" s="1">
        <v>0</v>
      </c>
      <c r="K670" s="1">
        <v>0</v>
      </c>
      <c r="L670" s="1">
        <f t="shared" si="34"/>
        <v>41</v>
      </c>
      <c r="M670" s="1">
        <f t="shared" si="34"/>
        <v>3895</v>
      </c>
      <c r="N670" s="1" t="s">
        <v>520</v>
      </c>
      <c r="O670" s="1">
        <v>2022</v>
      </c>
    </row>
    <row r="671" spans="1:15" ht="15.6" x14ac:dyDescent="0.3">
      <c r="A671" s="1" t="s">
        <v>204</v>
      </c>
      <c r="B671" s="1" t="s">
        <v>205</v>
      </c>
      <c r="C671" s="1" t="s">
        <v>201</v>
      </c>
      <c r="D671" s="1">
        <v>13</v>
      </c>
      <c r="E671" s="1">
        <v>1794</v>
      </c>
      <c r="F671" s="1"/>
      <c r="G671" s="1"/>
      <c r="H671" s="1">
        <v>43780</v>
      </c>
      <c r="I671" s="1">
        <v>43780</v>
      </c>
      <c r="J671" s="1">
        <v>0</v>
      </c>
      <c r="K671" s="1">
        <v>0</v>
      </c>
      <c r="L671" s="1">
        <f t="shared" si="34"/>
        <v>13</v>
      </c>
      <c r="M671" s="1">
        <f t="shared" si="34"/>
        <v>1794</v>
      </c>
      <c r="N671" s="1" t="s">
        <v>520</v>
      </c>
      <c r="O671" s="1">
        <v>2022</v>
      </c>
    </row>
    <row r="672" spans="1:15" ht="15.6" x14ac:dyDescent="0.3">
      <c r="A672" s="1" t="s">
        <v>206</v>
      </c>
      <c r="B672" s="1" t="s">
        <v>207</v>
      </c>
      <c r="C672" s="1" t="s">
        <v>90</v>
      </c>
      <c r="D672" s="1">
        <v>3</v>
      </c>
      <c r="E672" s="1">
        <v>411</v>
      </c>
      <c r="F672" s="1"/>
      <c r="G672" s="1"/>
      <c r="H672" s="1">
        <v>43780</v>
      </c>
      <c r="I672" s="1">
        <v>43780</v>
      </c>
      <c r="J672" s="1">
        <v>0</v>
      </c>
      <c r="K672" s="1">
        <v>0</v>
      </c>
      <c r="L672" s="1">
        <f t="shared" si="34"/>
        <v>3</v>
      </c>
      <c r="M672" s="1">
        <f t="shared" si="34"/>
        <v>411</v>
      </c>
      <c r="N672" s="1" t="s">
        <v>520</v>
      </c>
      <c r="O672" s="1">
        <v>2022</v>
      </c>
    </row>
    <row r="673" spans="1:15" ht="15.6" x14ac:dyDescent="0.3">
      <c r="A673" s="1" t="s">
        <v>208</v>
      </c>
      <c r="B673" s="1" t="s">
        <v>209</v>
      </c>
      <c r="C673" s="1" t="s">
        <v>90</v>
      </c>
      <c r="D673" s="1">
        <v>15</v>
      </c>
      <c r="E673" s="1">
        <v>675</v>
      </c>
      <c r="F673" s="1"/>
      <c r="G673" s="1"/>
      <c r="H673" s="1">
        <v>44550</v>
      </c>
      <c r="I673" s="1">
        <v>44550</v>
      </c>
      <c r="J673" s="1">
        <v>0</v>
      </c>
      <c r="K673" s="1">
        <v>0</v>
      </c>
      <c r="L673" s="1">
        <f t="shared" si="34"/>
        <v>15</v>
      </c>
      <c r="M673" s="1">
        <f t="shared" si="34"/>
        <v>675</v>
      </c>
      <c r="N673" s="1" t="s">
        <v>520</v>
      </c>
      <c r="O673" s="1">
        <v>2022</v>
      </c>
    </row>
    <row r="674" spans="1:15" ht="15.6" x14ac:dyDescent="0.3">
      <c r="A674" s="1" t="s">
        <v>210</v>
      </c>
      <c r="B674" s="1" t="s">
        <v>211</v>
      </c>
      <c r="C674" s="1" t="s">
        <v>90</v>
      </c>
      <c r="D674" s="1">
        <v>19</v>
      </c>
      <c r="E674" s="1">
        <v>71.25</v>
      </c>
      <c r="F674" s="1"/>
      <c r="G674" s="1"/>
      <c r="H674" s="1">
        <v>44284</v>
      </c>
      <c r="I674" s="1">
        <v>44284</v>
      </c>
      <c r="J674" s="1">
        <v>0</v>
      </c>
      <c r="K674" s="1">
        <v>0</v>
      </c>
      <c r="L674" s="1">
        <f t="shared" si="34"/>
        <v>19</v>
      </c>
      <c r="M674" s="1">
        <f t="shared" si="34"/>
        <v>71.25</v>
      </c>
      <c r="N674" s="1" t="s">
        <v>520</v>
      </c>
      <c r="O674" s="1">
        <v>2022</v>
      </c>
    </row>
    <row r="675" spans="1:15" ht="15.6" x14ac:dyDescent="0.3">
      <c r="A675" s="1" t="s">
        <v>212</v>
      </c>
      <c r="B675" s="1" t="s">
        <v>213</v>
      </c>
      <c r="C675" s="1" t="s">
        <v>90</v>
      </c>
      <c r="D675" s="1">
        <v>23</v>
      </c>
      <c r="E675" s="1">
        <v>1575.96</v>
      </c>
      <c r="F675" s="1"/>
      <c r="G675" s="1"/>
      <c r="H675" s="1">
        <v>44550</v>
      </c>
      <c r="I675" s="1">
        <v>44550</v>
      </c>
      <c r="J675" s="1">
        <v>0</v>
      </c>
      <c r="K675" s="1">
        <v>0</v>
      </c>
      <c r="L675" s="1">
        <f t="shared" ref="L675:M710" si="35">+D675+F675-J675</f>
        <v>23</v>
      </c>
      <c r="M675" s="1">
        <f t="shared" si="35"/>
        <v>1575.96</v>
      </c>
      <c r="N675" s="1" t="s">
        <v>520</v>
      </c>
      <c r="O675" s="1">
        <v>2022</v>
      </c>
    </row>
    <row r="676" spans="1:15" ht="15.6" x14ac:dyDescent="0.3">
      <c r="A676" s="1" t="s">
        <v>214</v>
      </c>
      <c r="B676" s="1" t="s">
        <v>215</v>
      </c>
      <c r="C676" s="1" t="s">
        <v>90</v>
      </c>
      <c r="D676" s="1">
        <v>11</v>
      </c>
      <c r="E676" s="1">
        <v>62.81</v>
      </c>
      <c r="F676" s="1"/>
      <c r="G676" s="1"/>
      <c r="H676" s="1">
        <v>44284</v>
      </c>
      <c r="I676" s="1">
        <v>44284</v>
      </c>
      <c r="J676" s="1">
        <v>5</v>
      </c>
      <c r="K676" s="1">
        <v>28.55</v>
      </c>
      <c r="L676" s="1">
        <f t="shared" si="35"/>
        <v>6</v>
      </c>
      <c r="M676" s="1">
        <f t="shared" si="35"/>
        <v>34.260000000000005</v>
      </c>
      <c r="N676" s="1" t="s">
        <v>520</v>
      </c>
      <c r="O676" s="1">
        <v>2022</v>
      </c>
    </row>
    <row r="677" spans="1:15" ht="15.6" x14ac:dyDescent="0.3">
      <c r="A677" s="1" t="s">
        <v>216</v>
      </c>
      <c r="B677" s="1" t="s">
        <v>217</v>
      </c>
      <c r="C677" s="1" t="s">
        <v>201</v>
      </c>
      <c r="D677" s="1">
        <v>3</v>
      </c>
      <c r="E677" s="1">
        <v>141.31312500000001</v>
      </c>
      <c r="F677" s="1"/>
      <c r="G677" s="1"/>
      <c r="H677" s="1">
        <v>44747</v>
      </c>
      <c r="I677" s="1">
        <v>44747</v>
      </c>
      <c r="J677" s="1">
        <v>0</v>
      </c>
      <c r="K677" s="1">
        <v>0</v>
      </c>
      <c r="L677" s="1">
        <f t="shared" si="35"/>
        <v>3</v>
      </c>
      <c r="M677" s="1">
        <f t="shared" si="35"/>
        <v>141.31312500000001</v>
      </c>
      <c r="N677" s="1" t="s">
        <v>520</v>
      </c>
      <c r="O677" s="1">
        <v>2022</v>
      </c>
    </row>
    <row r="678" spans="1:15" ht="15.6" x14ac:dyDescent="0.3">
      <c r="A678" s="1" t="s">
        <v>218</v>
      </c>
      <c r="B678" s="1" t="s">
        <v>219</v>
      </c>
      <c r="C678" s="1" t="s">
        <v>201</v>
      </c>
      <c r="D678" s="1">
        <v>3</v>
      </c>
      <c r="E678" s="1">
        <v>115.045</v>
      </c>
      <c r="F678" s="1"/>
      <c r="G678" s="1"/>
      <c r="H678" s="1">
        <v>44550</v>
      </c>
      <c r="I678" s="1">
        <v>44550</v>
      </c>
      <c r="J678" s="1">
        <v>0</v>
      </c>
      <c r="K678" s="1">
        <v>0</v>
      </c>
      <c r="L678" s="1">
        <f t="shared" si="35"/>
        <v>3</v>
      </c>
      <c r="M678" s="1">
        <f t="shared" si="35"/>
        <v>115.045</v>
      </c>
      <c r="N678" s="1" t="s">
        <v>520</v>
      </c>
      <c r="O678" s="1">
        <v>2022</v>
      </c>
    </row>
    <row r="679" spans="1:15" ht="15.6" x14ac:dyDescent="0.3">
      <c r="A679" s="1" t="s">
        <v>220</v>
      </c>
      <c r="B679" s="1" t="s">
        <v>359</v>
      </c>
      <c r="C679" s="1" t="s">
        <v>90</v>
      </c>
      <c r="D679" s="1">
        <v>2</v>
      </c>
      <c r="E679" s="1">
        <v>10494.705</v>
      </c>
      <c r="F679" s="1"/>
      <c r="G679" s="1"/>
      <c r="H679" s="1">
        <v>44747</v>
      </c>
      <c r="I679" s="1">
        <v>44747</v>
      </c>
      <c r="J679" s="1">
        <v>0</v>
      </c>
      <c r="K679" s="1">
        <v>0</v>
      </c>
      <c r="L679" s="1">
        <f t="shared" si="35"/>
        <v>2</v>
      </c>
      <c r="M679" s="1">
        <f t="shared" si="35"/>
        <v>10494.705</v>
      </c>
      <c r="N679" s="1" t="s">
        <v>520</v>
      </c>
      <c r="O679" s="1">
        <v>2022</v>
      </c>
    </row>
    <row r="680" spans="1:15" ht="15.6" x14ac:dyDescent="0.3">
      <c r="A680" s="1" t="s">
        <v>222</v>
      </c>
      <c r="B680" s="1" t="s">
        <v>223</v>
      </c>
      <c r="C680" s="1" t="s">
        <v>90</v>
      </c>
      <c r="D680" s="1">
        <v>7</v>
      </c>
      <c r="E680" s="1">
        <v>41259.39</v>
      </c>
      <c r="F680" s="1"/>
      <c r="G680" s="1"/>
      <c r="H680" s="1">
        <v>44747</v>
      </c>
      <c r="I680" s="1">
        <v>44747</v>
      </c>
      <c r="J680" s="1">
        <v>0</v>
      </c>
      <c r="K680" s="1">
        <v>0</v>
      </c>
      <c r="L680" s="1">
        <f t="shared" si="35"/>
        <v>7</v>
      </c>
      <c r="M680" s="1">
        <f t="shared" si="35"/>
        <v>41259.39</v>
      </c>
      <c r="N680" s="1" t="s">
        <v>520</v>
      </c>
      <c r="O680" s="1">
        <v>2022</v>
      </c>
    </row>
    <row r="681" spans="1:15" ht="15.6" x14ac:dyDescent="0.3">
      <c r="A681" s="1" t="s">
        <v>225</v>
      </c>
      <c r="B681" s="1" t="s">
        <v>226</v>
      </c>
      <c r="C681" s="1" t="s">
        <v>90</v>
      </c>
      <c r="D681" s="1">
        <v>2</v>
      </c>
      <c r="E681" s="1">
        <v>11221.8</v>
      </c>
      <c r="F681" s="1"/>
      <c r="G681" s="1"/>
      <c r="H681" s="1" t="s">
        <v>181</v>
      </c>
      <c r="I681" s="1" t="s">
        <v>181</v>
      </c>
      <c r="J681" s="1">
        <v>0</v>
      </c>
      <c r="K681" s="1">
        <v>0</v>
      </c>
      <c r="L681" s="1">
        <f t="shared" si="35"/>
        <v>2</v>
      </c>
      <c r="M681" s="1">
        <f t="shared" si="35"/>
        <v>11221.8</v>
      </c>
      <c r="N681" s="1" t="s">
        <v>520</v>
      </c>
      <c r="O681" s="1">
        <v>2022</v>
      </c>
    </row>
    <row r="682" spans="1:15" ht="15.6" x14ac:dyDescent="0.3">
      <c r="A682" s="1" t="s">
        <v>227</v>
      </c>
      <c r="B682" s="1" t="s">
        <v>228</v>
      </c>
      <c r="C682" s="1" t="s">
        <v>90</v>
      </c>
      <c r="D682" s="1">
        <v>2</v>
      </c>
      <c r="E682" s="1">
        <v>22479</v>
      </c>
      <c r="F682" s="1"/>
      <c r="G682" s="1"/>
      <c r="H682" s="1" t="s">
        <v>224</v>
      </c>
      <c r="I682" s="1" t="s">
        <v>181</v>
      </c>
      <c r="J682" s="1">
        <v>0</v>
      </c>
      <c r="K682" s="1">
        <v>0</v>
      </c>
      <c r="L682" s="1">
        <f t="shared" si="35"/>
        <v>2</v>
      </c>
      <c r="M682" s="1">
        <f t="shared" si="35"/>
        <v>22479</v>
      </c>
      <c r="N682" s="1" t="s">
        <v>520</v>
      </c>
      <c r="O682" s="1">
        <v>2022</v>
      </c>
    </row>
    <row r="683" spans="1:15" ht="15.6" x14ac:dyDescent="0.3">
      <c r="A683" s="1" t="s">
        <v>229</v>
      </c>
      <c r="B683" s="1" t="s">
        <v>230</v>
      </c>
      <c r="C683" s="1" t="s">
        <v>90</v>
      </c>
      <c r="D683" s="1">
        <v>1</v>
      </c>
      <c r="E683" s="1">
        <v>6670</v>
      </c>
      <c r="F683" s="1"/>
      <c r="G683" s="1"/>
      <c r="H683" s="1" t="s">
        <v>181</v>
      </c>
      <c r="I683" s="1" t="s">
        <v>181</v>
      </c>
      <c r="J683" s="1">
        <v>0</v>
      </c>
      <c r="K683" s="1">
        <v>0</v>
      </c>
      <c r="L683" s="1">
        <f t="shared" si="35"/>
        <v>1</v>
      </c>
      <c r="M683" s="1">
        <f t="shared" si="35"/>
        <v>6670</v>
      </c>
      <c r="N683" s="1" t="s">
        <v>520</v>
      </c>
      <c r="O683" s="1">
        <v>2022</v>
      </c>
    </row>
    <row r="684" spans="1:15" ht="15.6" x14ac:dyDescent="0.3">
      <c r="A684" s="1" t="s">
        <v>231</v>
      </c>
      <c r="B684" s="1" t="s">
        <v>232</v>
      </c>
      <c r="C684" s="1" t="s">
        <v>90</v>
      </c>
      <c r="D684" s="1">
        <v>0</v>
      </c>
      <c r="E684" s="1">
        <v>0</v>
      </c>
      <c r="F684" s="1"/>
      <c r="G684" s="1"/>
      <c r="H684" s="1"/>
      <c r="I684" s="1"/>
      <c r="J684" s="1">
        <v>0</v>
      </c>
      <c r="K684" s="1">
        <v>0</v>
      </c>
      <c r="L684" s="1">
        <f t="shared" si="35"/>
        <v>0</v>
      </c>
      <c r="M684" s="1">
        <f t="shared" si="35"/>
        <v>0</v>
      </c>
      <c r="N684" s="1" t="s">
        <v>520</v>
      </c>
      <c r="O684" s="1">
        <v>2022</v>
      </c>
    </row>
    <row r="685" spans="1:15" ht="15.6" x14ac:dyDescent="0.3">
      <c r="A685" s="1" t="s">
        <v>233</v>
      </c>
      <c r="B685" s="1" t="s">
        <v>360</v>
      </c>
      <c r="C685" s="1" t="s">
        <v>90</v>
      </c>
      <c r="D685" s="1">
        <v>0</v>
      </c>
      <c r="E685" s="1">
        <v>0</v>
      </c>
      <c r="F685" s="1"/>
      <c r="G685" s="1"/>
      <c r="H685" s="1">
        <v>44717</v>
      </c>
      <c r="I685" s="1">
        <v>44717</v>
      </c>
      <c r="J685" s="1">
        <v>0</v>
      </c>
      <c r="K685" s="1">
        <v>0</v>
      </c>
      <c r="L685" s="1">
        <f t="shared" si="35"/>
        <v>0</v>
      </c>
      <c r="M685" s="1">
        <f t="shared" si="35"/>
        <v>0</v>
      </c>
      <c r="N685" s="1" t="s">
        <v>520</v>
      </c>
      <c r="O685" s="1">
        <v>2022</v>
      </c>
    </row>
    <row r="686" spans="1:15" ht="15.6" x14ac:dyDescent="0.3">
      <c r="A686" s="1" t="s">
        <v>235</v>
      </c>
      <c r="B686" s="1" t="s">
        <v>234</v>
      </c>
      <c r="C686" s="1" t="s">
        <v>90</v>
      </c>
      <c r="D686" s="1">
        <v>0</v>
      </c>
      <c r="E686" s="1">
        <v>0</v>
      </c>
      <c r="F686" s="1"/>
      <c r="G686" s="1"/>
      <c r="H686" s="1">
        <v>44321</v>
      </c>
      <c r="I686" s="1">
        <v>44321</v>
      </c>
      <c r="J686" s="1">
        <v>0</v>
      </c>
      <c r="K686" s="1">
        <v>0</v>
      </c>
      <c r="L686" s="1">
        <f t="shared" si="35"/>
        <v>0</v>
      </c>
      <c r="M686" s="1">
        <f t="shared" si="35"/>
        <v>0</v>
      </c>
      <c r="N686" s="1" t="s">
        <v>520</v>
      </c>
      <c r="O686" s="1">
        <v>2022</v>
      </c>
    </row>
    <row r="687" spans="1:15" ht="15.6" x14ac:dyDescent="0.3">
      <c r="A687" s="1" t="s">
        <v>237</v>
      </c>
      <c r="B687" s="1" t="s">
        <v>236</v>
      </c>
      <c r="C687" s="1" t="s">
        <v>90</v>
      </c>
      <c r="D687" s="1">
        <v>15</v>
      </c>
      <c r="E687" s="1">
        <v>7459.0400000000009</v>
      </c>
      <c r="F687" s="1"/>
      <c r="G687" s="1"/>
      <c r="H687" s="1">
        <v>44746</v>
      </c>
      <c r="I687" s="1">
        <v>44746</v>
      </c>
      <c r="J687" s="1">
        <v>4</v>
      </c>
      <c r="K687" s="1">
        <v>1989.08</v>
      </c>
      <c r="L687" s="1">
        <f t="shared" si="35"/>
        <v>11</v>
      </c>
      <c r="M687" s="1">
        <f t="shared" si="35"/>
        <v>5469.9600000000009</v>
      </c>
      <c r="N687" s="1" t="s">
        <v>520</v>
      </c>
      <c r="O687" s="1">
        <v>2022</v>
      </c>
    </row>
    <row r="688" spans="1:15" ht="15.6" x14ac:dyDescent="0.3">
      <c r="A688" s="1" t="s">
        <v>239</v>
      </c>
      <c r="B688" s="1" t="s">
        <v>238</v>
      </c>
      <c r="C688" s="1" t="s">
        <v>90</v>
      </c>
      <c r="D688" s="1">
        <v>2</v>
      </c>
      <c r="E688" s="1">
        <v>14278</v>
      </c>
      <c r="F688" s="1"/>
      <c r="G688" s="1"/>
      <c r="H688" s="1" t="s">
        <v>181</v>
      </c>
      <c r="I688" s="1" t="s">
        <v>181</v>
      </c>
      <c r="J688" s="1">
        <v>0</v>
      </c>
      <c r="K688" s="1">
        <v>0</v>
      </c>
      <c r="L688" s="1">
        <v>2</v>
      </c>
      <c r="M688" s="1">
        <f t="shared" si="35"/>
        <v>14278</v>
      </c>
      <c r="N688" s="1" t="s">
        <v>520</v>
      </c>
      <c r="O688" s="1">
        <v>2022</v>
      </c>
    </row>
    <row r="689" spans="1:15" ht="15.6" x14ac:dyDescent="0.3">
      <c r="A689" s="1" t="s">
        <v>241</v>
      </c>
      <c r="B689" s="1" t="s">
        <v>240</v>
      </c>
      <c r="C689" s="1" t="s">
        <v>90</v>
      </c>
      <c r="D689" s="1">
        <v>8</v>
      </c>
      <c r="E689" s="1">
        <v>4184.9983333333339</v>
      </c>
      <c r="F689" s="1"/>
      <c r="G689" s="1"/>
      <c r="H689" s="1">
        <v>44747</v>
      </c>
      <c r="I689" s="1">
        <v>44747</v>
      </c>
      <c r="J689" s="1">
        <v>4</v>
      </c>
      <c r="K689" s="1">
        <v>2092.5</v>
      </c>
      <c r="L689" s="1">
        <f t="shared" si="35"/>
        <v>4</v>
      </c>
      <c r="M689" s="1">
        <f t="shared" si="35"/>
        <v>2092.4983333333339</v>
      </c>
      <c r="N689" s="1" t="s">
        <v>520</v>
      </c>
      <c r="O689" s="1">
        <v>2022</v>
      </c>
    </row>
    <row r="690" spans="1:15" ht="15.6" x14ac:dyDescent="0.3">
      <c r="A690" s="1" t="s">
        <v>243</v>
      </c>
      <c r="B690" s="1" t="s">
        <v>242</v>
      </c>
      <c r="C690" s="1" t="s">
        <v>90</v>
      </c>
      <c r="D690" s="1">
        <v>2</v>
      </c>
      <c r="E690" s="1">
        <v>283.19999999999993</v>
      </c>
      <c r="F690" s="1"/>
      <c r="G690" s="1"/>
      <c r="H690" s="1" t="s">
        <v>181</v>
      </c>
      <c r="I690" s="1" t="s">
        <v>181</v>
      </c>
      <c r="J690" s="1">
        <v>0</v>
      </c>
      <c r="K690" s="1">
        <v>0</v>
      </c>
      <c r="L690" s="1">
        <f t="shared" si="35"/>
        <v>2</v>
      </c>
      <c r="M690" s="1">
        <f t="shared" si="35"/>
        <v>283.19999999999993</v>
      </c>
      <c r="N690" s="1" t="s">
        <v>520</v>
      </c>
      <c r="O690" s="1">
        <v>2022</v>
      </c>
    </row>
    <row r="691" spans="1:15" ht="15.6" x14ac:dyDescent="0.3">
      <c r="A691" s="1" t="s">
        <v>245</v>
      </c>
      <c r="B691" s="1" t="s">
        <v>244</v>
      </c>
      <c r="C691" s="1" t="s">
        <v>90</v>
      </c>
      <c r="D691" s="1">
        <v>7</v>
      </c>
      <c r="E691" s="1">
        <v>4553.9799999999996</v>
      </c>
      <c r="F691" s="1"/>
      <c r="G691" s="1"/>
      <c r="H691" s="1">
        <v>44747</v>
      </c>
      <c r="I691" s="1">
        <v>44747</v>
      </c>
      <c r="J691" s="1">
        <v>0</v>
      </c>
      <c r="K691" s="1">
        <v>0</v>
      </c>
      <c r="L691" s="1">
        <f t="shared" si="35"/>
        <v>7</v>
      </c>
      <c r="M691" s="1">
        <f t="shared" si="35"/>
        <v>4553.9799999999996</v>
      </c>
      <c r="N691" s="1" t="s">
        <v>520</v>
      </c>
      <c r="O691" s="1">
        <v>2022</v>
      </c>
    </row>
    <row r="692" spans="1:15" ht="15.6" x14ac:dyDescent="0.3">
      <c r="A692" s="1" t="s">
        <v>247</v>
      </c>
      <c r="B692" s="1" t="s">
        <v>361</v>
      </c>
      <c r="C692" s="1" t="s">
        <v>90</v>
      </c>
      <c r="D692" s="1">
        <v>2</v>
      </c>
      <c r="E692" s="1">
        <v>11261.990000000002</v>
      </c>
      <c r="F692" s="1"/>
      <c r="G692" s="1"/>
      <c r="H692" s="1">
        <v>44747</v>
      </c>
      <c r="I692" s="1">
        <v>44747</v>
      </c>
      <c r="J692" s="1">
        <v>0</v>
      </c>
      <c r="K692" s="1">
        <v>0</v>
      </c>
      <c r="L692" s="1">
        <f t="shared" si="35"/>
        <v>2</v>
      </c>
      <c r="M692" s="1">
        <f t="shared" si="35"/>
        <v>11261.990000000002</v>
      </c>
      <c r="N692" s="1" t="s">
        <v>520</v>
      </c>
      <c r="O692" s="1">
        <v>2022</v>
      </c>
    </row>
    <row r="693" spans="1:15" ht="15.6" x14ac:dyDescent="0.3">
      <c r="A693" s="1" t="s">
        <v>249</v>
      </c>
      <c r="B693" s="1" t="s">
        <v>362</v>
      </c>
      <c r="C693" s="1" t="s">
        <v>201</v>
      </c>
      <c r="D693" s="1">
        <v>0</v>
      </c>
      <c r="E693" s="1">
        <v>0</v>
      </c>
      <c r="F693" s="1"/>
      <c r="G693" s="1"/>
      <c r="H693" s="1"/>
      <c r="I693" s="1"/>
      <c r="J693" s="1">
        <v>0</v>
      </c>
      <c r="K693" s="1">
        <v>0</v>
      </c>
      <c r="L693" s="1">
        <f t="shared" si="35"/>
        <v>0</v>
      </c>
      <c r="M693" s="1">
        <f t="shared" si="35"/>
        <v>0</v>
      </c>
      <c r="N693" s="1" t="s">
        <v>520</v>
      </c>
      <c r="O693" s="1">
        <v>2022</v>
      </c>
    </row>
    <row r="694" spans="1:15" ht="15.6" x14ac:dyDescent="0.3">
      <c r="A694" s="1" t="s">
        <v>251</v>
      </c>
      <c r="B694" s="1" t="s">
        <v>248</v>
      </c>
      <c r="C694" s="1" t="s">
        <v>201</v>
      </c>
      <c r="D694" s="1">
        <v>0</v>
      </c>
      <c r="E694" s="1">
        <v>0</v>
      </c>
      <c r="F694" s="1"/>
      <c r="G694" s="1"/>
      <c r="H694" s="1" t="s">
        <v>181</v>
      </c>
      <c r="I694" s="1" t="s">
        <v>181</v>
      </c>
      <c r="J694" s="1">
        <v>0</v>
      </c>
      <c r="K694" s="1">
        <v>0</v>
      </c>
      <c r="L694" s="1">
        <f t="shared" si="35"/>
        <v>0</v>
      </c>
      <c r="M694" s="1">
        <f t="shared" si="35"/>
        <v>0</v>
      </c>
      <c r="N694" s="1" t="s">
        <v>520</v>
      </c>
      <c r="O694" s="1">
        <v>2022</v>
      </c>
    </row>
    <row r="695" spans="1:15" ht="15.6" x14ac:dyDescent="0.3">
      <c r="A695" s="1" t="s">
        <v>363</v>
      </c>
      <c r="B695" s="1" t="s">
        <v>250</v>
      </c>
      <c r="C695" s="1" t="s">
        <v>201</v>
      </c>
      <c r="D695" s="1">
        <v>0</v>
      </c>
      <c r="E695" s="1">
        <v>0</v>
      </c>
      <c r="F695" s="1"/>
      <c r="G695" s="1"/>
      <c r="H695" s="1" t="s">
        <v>181</v>
      </c>
      <c r="I695" s="1" t="s">
        <v>181</v>
      </c>
      <c r="J695" s="1">
        <v>0</v>
      </c>
      <c r="K695" s="1">
        <v>0</v>
      </c>
      <c r="L695" s="1">
        <f t="shared" si="35"/>
        <v>0</v>
      </c>
      <c r="M695" s="1">
        <f t="shared" si="35"/>
        <v>0</v>
      </c>
      <c r="N695" s="1" t="s">
        <v>520</v>
      </c>
      <c r="O695" s="1">
        <v>2022</v>
      </c>
    </row>
    <row r="696" spans="1:15" ht="15.6" x14ac:dyDescent="0.3">
      <c r="A696" s="1" t="s">
        <v>364</v>
      </c>
      <c r="B696" s="1" t="s">
        <v>252</v>
      </c>
      <c r="C696" s="1" t="s">
        <v>90</v>
      </c>
      <c r="D696" s="1">
        <v>5</v>
      </c>
      <c r="E696" s="1">
        <v>2910.14</v>
      </c>
      <c r="F696" s="1"/>
      <c r="G696" s="1"/>
      <c r="H696" s="1">
        <v>44747</v>
      </c>
      <c r="I696" s="1">
        <v>44747</v>
      </c>
      <c r="J696" s="1">
        <v>0</v>
      </c>
      <c r="K696" s="1">
        <v>0</v>
      </c>
      <c r="L696" s="1">
        <f t="shared" si="35"/>
        <v>5</v>
      </c>
      <c r="M696" s="1">
        <f>+E696+G696-K696</f>
        <v>2910.14</v>
      </c>
      <c r="N696" s="1" t="s">
        <v>520</v>
      </c>
      <c r="O696" s="1">
        <v>2022</v>
      </c>
    </row>
    <row r="697" spans="1:15" ht="15.6" x14ac:dyDescent="0.3">
      <c r="A697" s="1" t="s">
        <v>501</v>
      </c>
      <c r="B697" s="1" t="s">
        <v>369</v>
      </c>
      <c r="C697" s="1"/>
      <c r="D697" s="1">
        <v>2</v>
      </c>
      <c r="E697" s="1">
        <v>144.00666666666666</v>
      </c>
      <c r="F697" s="1"/>
      <c r="G697" s="1"/>
      <c r="H697" s="1">
        <v>44747</v>
      </c>
      <c r="I697" s="1">
        <v>44747</v>
      </c>
      <c r="J697" s="1">
        <v>0</v>
      </c>
      <c r="K697" s="1">
        <v>0</v>
      </c>
      <c r="L697" s="1">
        <f t="shared" si="35"/>
        <v>2</v>
      </c>
      <c r="M697" s="1">
        <f t="shared" si="35"/>
        <v>144.00666666666666</v>
      </c>
      <c r="N697" s="1" t="s">
        <v>520</v>
      </c>
      <c r="O697" s="1">
        <v>2022</v>
      </c>
    </row>
    <row r="698" spans="1:15" ht="15.6" x14ac:dyDescent="0.3">
      <c r="A698" s="1" t="s">
        <v>502</v>
      </c>
      <c r="B698" s="1" t="s">
        <v>370</v>
      </c>
      <c r="C698" s="1"/>
      <c r="D698" s="1">
        <v>6</v>
      </c>
      <c r="E698" s="1">
        <v>432.02</v>
      </c>
      <c r="F698" s="1"/>
      <c r="G698" s="1"/>
      <c r="H698" s="1">
        <v>44747</v>
      </c>
      <c r="I698" s="1">
        <v>44747</v>
      </c>
      <c r="J698" s="1">
        <v>1</v>
      </c>
      <c r="K698" s="1">
        <v>72</v>
      </c>
      <c r="L698" s="1">
        <f t="shared" si="35"/>
        <v>5</v>
      </c>
      <c r="M698" s="1">
        <f t="shared" si="35"/>
        <v>360.02</v>
      </c>
      <c r="N698" s="1" t="s">
        <v>520</v>
      </c>
      <c r="O698" s="1">
        <v>2022</v>
      </c>
    </row>
    <row r="699" spans="1:15" ht="15.6" x14ac:dyDescent="0.3">
      <c r="A699" s="1" t="s">
        <v>503</v>
      </c>
      <c r="B699" s="1" t="s">
        <v>371</v>
      </c>
      <c r="C699" s="1"/>
      <c r="D699" s="1">
        <v>2</v>
      </c>
      <c r="E699" s="1">
        <v>73.23</v>
      </c>
      <c r="F699" s="1"/>
      <c r="G699" s="1"/>
      <c r="H699" s="1">
        <v>44747</v>
      </c>
      <c r="I699" s="1">
        <v>44747</v>
      </c>
      <c r="J699" s="1">
        <v>1</v>
      </c>
      <c r="K699" s="1">
        <v>36.619999999999997</v>
      </c>
      <c r="L699" s="1">
        <f t="shared" si="35"/>
        <v>1</v>
      </c>
      <c r="M699" s="1">
        <f t="shared" si="35"/>
        <v>36.610000000000007</v>
      </c>
      <c r="N699" s="1" t="s">
        <v>520</v>
      </c>
      <c r="O699" s="1">
        <v>2022</v>
      </c>
    </row>
    <row r="700" spans="1:15" ht="15.6" x14ac:dyDescent="0.3">
      <c r="A700" s="1" t="s">
        <v>504</v>
      </c>
      <c r="B700" s="1" t="s">
        <v>372</v>
      </c>
      <c r="C700" s="1"/>
      <c r="D700" s="1">
        <v>4</v>
      </c>
      <c r="E700" s="1">
        <v>124.52666666666667</v>
      </c>
      <c r="F700" s="1"/>
      <c r="G700" s="1"/>
      <c r="H700" s="1">
        <v>44747</v>
      </c>
      <c r="I700" s="1">
        <v>44747</v>
      </c>
      <c r="J700" s="1">
        <v>0</v>
      </c>
      <c r="K700" s="1">
        <v>0</v>
      </c>
      <c r="L700" s="1">
        <f t="shared" si="35"/>
        <v>4</v>
      </c>
      <c r="M700" s="1">
        <f t="shared" si="35"/>
        <v>124.52666666666667</v>
      </c>
      <c r="N700" s="1" t="s">
        <v>520</v>
      </c>
      <c r="O700" s="1">
        <v>2022</v>
      </c>
    </row>
    <row r="701" spans="1:15" ht="15.6" x14ac:dyDescent="0.3">
      <c r="A701" s="1" t="s">
        <v>505</v>
      </c>
      <c r="B701" s="1" t="s">
        <v>373</v>
      </c>
      <c r="C701" s="1"/>
      <c r="D701" s="1">
        <v>6</v>
      </c>
      <c r="E701" s="1">
        <v>2340</v>
      </c>
      <c r="F701" s="1"/>
      <c r="G701" s="1"/>
      <c r="H701" s="1">
        <v>44747</v>
      </c>
      <c r="I701" s="1">
        <v>44747</v>
      </c>
      <c r="J701" s="1">
        <v>0</v>
      </c>
      <c r="K701" s="1">
        <v>0</v>
      </c>
      <c r="L701" s="1">
        <f t="shared" si="35"/>
        <v>6</v>
      </c>
      <c r="M701" s="1">
        <f t="shared" si="35"/>
        <v>2340</v>
      </c>
      <c r="N701" s="1" t="s">
        <v>520</v>
      </c>
      <c r="O701" s="1">
        <v>2022</v>
      </c>
    </row>
    <row r="702" spans="1:15" ht="15.6" x14ac:dyDescent="0.3">
      <c r="A702" s="1" t="s">
        <v>506</v>
      </c>
      <c r="B702" s="1" t="s">
        <v>374</v>
      </c>
      <c r="C702" s="1"/>
      <c r="D702" s="1">
        <v>6</v>
      </c>
      <c r="E702" s="1">
        <v>252</v>
      </c>
      <c r="F702" s="1"/>
      <c r="G702" s="1"/>
      <c r="H702" s="1">
        <v>44747</v>
      </c>
      <c r="I702" s="1">
        <v>44747</v>
      </c>
      <c r="J702" s="1">
        <v>0</v>
      </c>
      <c r="K702" s="1">
        <v>0</v>
      </c>
      <c r="L702" s="1">
        <f t="shared" si="35"/>
        <v>6</v>
      </c>
      <c r="M702" s="1">
        <f t="shared" si="35"/>
        <v>252</v>
      </c>
      <c r="N702" s="1" t="s">
        <v>520</v>
      </c>
      <c r="O702" s="1">
        <v>2022</v>
      </c>
    </row>
    <row r="703" spans="1:15" ht="15.6" x14ac:dyDescent="0.3">
      <c r="A703" s="1" t="s">
        <v>507</v>
      </c>
      <c r="B703" s="1" t="s">
        <v>375</v>
      </c>
      <c r="C703" s="1"/>
      <c r="D703" s="1">
        <v>5</v>
      </c>
      <c r="E703" s="1">
        <v>587.99166666666667</v>
      </c>
      <c r="F703" s="1"/>
      <c r="G703" s="1"/>
      <c r="H703" s="1">
        <v>44747</v>
      </c>
      <c r="I703" s="1">
        <v>44747</v>
      </c>
      <c r="J703" s="1">
        <v>1</v>
      </c>
      <c r="K703" s="1">
        <v>117.6</v>
      </c>
      <c r="L703" s="1">
        <f t="shared" si="35"/>
        <v>4</v>
      </c>
      <c r="M703" s="1">
        <f t="shared" si="35"/>
        <v>470.39166666666665</v>
      </c>
      <c r="N703" s="1" t="s">
        <v>520</v>
      </c>
      <c r="O703" s="1">
        <v>2022</v>
      </c>
    </row>
    <row r="704" spans="1:15" ht="15.6" x14ac:dyDescent="0.3">
      <c r="A704" s="1"/>
      <c r="B704" s="1" t="s">
        <v>508</v>
      </c>
      <c r="C704" s="1"/>
      <c r="D704" s="1">
        <v>0</v>
      </c>
      <c r="E704" s="1">
        <v>0</v>
      </c>
      <c r="F704" s="1">
        <v>1</v>
      </c>
      <c r="G704" s="1">
        <v>5593</v>
      </c>
      <c r="H704" s="1">
        <v>44894</v>
      </c>
      <c r="I704" s="1">
        <v>44894</v>
      </c>
      <c r="J704" s="1">
        <v>0</v>
      </c>
      <c r="K704" s="1">
        <v>0</v>
      </c>
      <c r="L704" s="1">
        <f t="shared" si="35"/>
        <v>1</v>
      </c>
      <c r="M704" s="1">
        <f t="shared" si="35"/>
        <v>5593</v>
      </c>
      <c r="N704" s="1" t="s">
        <v>520</v>
      </c>
      <c r="O704" s="1">
        <v>2022</v>
      </c>
    </row>
    <row r="705" spans="1:15" ht="15.6" x14ac:dyDescent="0.3">
      <c r="A705" s="1"/>
      <c r="B705" s="1" t="s">
        <v>509</v>
      </c>
      <c r="C705" s="1"/>
      <c r="D705" s="1">
        <v>0</v>
      </c>
      <c r="E705" s="1">
        <v>0</v>
      </c>
      <c r="F705" s="1">
        <v>1</v>
      </c>
      <c r="G705" s="1">
        <v>5050</v>
      </c>
      <c r="H705" s="1">
        <v>44894</v>
      </c>
      <c r="I705" s="1">
        <v>44894</v>
      </c>
      <c r="J705" s="1">
        <v>0</v>
      </c>
      <c r="K705" s="1">
        <v>0</v>
      </c>
      <c r="L705" s="1">
        <f t="shared" si="35"/>
        <v>1</v>
      </c>
      <c r="M705" s="1">
        <f t="shared" si="35"/>
        <v>5050</v>
      </c>
      <c r="N705" s="1" t="s">
        <v>520</v>
      </c>
      <c r="O705" s="1">
        <v>2022</v>
      </c>
    </row>
    <row r="706" spans="1:15" ht="15.6" x14ac:dyDescent="0.3">
      <c r="A706" s="1"/>
      <c r="B706" s="1" t="s">
        <v>510</v>
      </c>
      <c r="C706" s="1"/>
      <c r="D706" s="1">
        <v>0</v>
      </c>
      <c r="E706" s="1">
        <v>0</v>
      </c>
      <c r="F706" s="1">
        <v>1</v>
      </c>
      <c r="G706" s="1">
        <v>684.99</v>
      </c>
      <c r="H706" s="1">
        <v>44894</v>
      </c>
      <c r="I706" s="1">
        <v>44894</v>
      </c>
      <c r="J706" s="1">
        <v>0</v>
      </c>
      <c r="K706" s="1">
        <v>0</v>
      </c>
      <c r="L706" s="1">
        <f t="shared" si="35"/>
        <v>1</v>
      </c>
      <c r="M706" s="1">
        <f t="shared" si="35"/>
        <v>684.99</v>
      </c>
      <c r="N706" s="1" t="s">
        <v>520</v>
      </c>
      <c r="O706" s="1">
        <v>2022</v>
      </c>
    </row>
    <row r="707" spans="1:15" ht="15.6" x14ac:dyDescent="0.3">
      <c r="A707" s="1" t="s">
        <v>511</v>
      </c>
      <c r="B707" s="1" t="s">
        <v>376</v>
      </c>
      <c r="C707" s="1"/>
      <c r="D707" s="1">
        <v>0</v>
      </c>
      <c r="E707" s="1">
        <v>0</v>
      </c>
      <c r="F707" s="1">
        <v>1</v>
      </c>
      <c r="G707" s="1">
        <v>510</v>
      </c>
      <c r="H707" s="1">
        <v>44894</v>
      </c>
      <c r="I707" s="1">
        <v>44894</v>
      </c>
      <c r="J707" s="1">
        <v>0</v>
      </c>
      <c r="K707" s="1">
        <v>0</v>
      </c>
      <c r="L707" s="1">
        <f t="shared" si="35"/>
        <v>1</v>
      </c>
      <c r="M707" s="1">
        <f t="shared" si="35"/>
        <v>510</v>
      </c>
      <c r="N707" s="1" t="s">
        <v>520</v>
      </c>
      <c r="O707" s="1">
        <v>2022</v>
      </c>
    </row>
    <row r="708" spans="1:15" ht="15.6" x14ac:dyDescent="0.3">
      <c r="A708" s="1"/>
      <c r="B708" s="1" t="s">
        <v>512</v>
      </c>
      <c r="C708" s="1"/>
      <c r="D708" s="1">
        <v>0</v>
      </c>
      <c r="E708" s="1">
        <v>0</v>
      </c>
      <c r="F708" s="1">
        <v>1</v>
      </c>
      <c r="G708" s="1">
        <v>519.99</v>
      </c>
      <c r="H708" s="1">
        <v>44894</v>
      </c>
      <c r="I708" s="1">
        <v>44894</v>
      </c>
      <c r="J708" s="1">
        <v>0</v>
      </c>
      <c r="K708" s="1">
        <v>0</v>
      </c>
      <c r="L708" s="1">
        <f t="shared" si="35"/>
        <v>1</v>
      </c>
      <c r="M708" s="1">
        <f t="shared" si="35"/>
        <v>519.99</v>
      </c>
      <c r="N708" s="1" t="s">
        <v>520</v>
      </c>
      <c r="O708" s="1">
        <v>2022</v>
      </c>
    </row>
    <row r="709" spans="1:15" ht="15.6" x14ac:dyDescent="0.3">
      <c r="A709" s="1"/>
      <c r="B709" s="1" t="s">
        <v>513</v>
      </c>
      <c r="C709" s="1"/>
      <c r="D709" s="1">
        <v>0</v>
      </c>
      <c r="E709" s="1">
        <v>0</v>
      </c>
      <c r="F709" s="1">
        <v>1</v>
      </c>
      <c r="G709" s="1">
        <v>510</v>
      </c>
      <c r="H709" s="1">
        <v>44894</v>
      </c>
      <c r="I709" s="1">
        <v>44894</v>
      </c>
      <c r="J709" s="1">
        <v>0</v>
      </c>
      <c r="K709" s="1"/>
      <c r="L709" s="1">
        <v>0</v>
      </c>
      <c r="M709" s="1">
        <f t="shared" si="35"/>
        <v>510</v>
      </c>
      <c r="N709" s="1" t="s">
        <v>520</v>
      </c>
      <c r="O709" s="1">
        <v>2022</v>
      </c>
    </row>
    <row r="710" spans="1:15" ht="15.6" x14ac:dyDescent="0.3">
      <c r="A710" s="1"/>
      <c r="B710" s="1" t="s">
        <v>376</v>
      </c>
      <c r="C710" s="1"/>
      <c r="D710" s="1">
        <v>0</v>
      </c>
      <c r="E710" s="1">
        <v>0</v>
      </c>
      <c r="F710" s="1">
        <v>1</v>
      </c>
      <c r="G710" s="1">
        <v>510</v>
      </c>
      <c r="H710" s="1">
        <v>44894</v>
      </c>
      <c r="I710" s="1">
        <v>44894</v>
      </c>
      <c r="J710" s="1"/>
      <c r="K710" s="1"/>
      <c r="L710" s="1"/>
      <c r="M710" s="1">
        <f t="shared" si="35"/>
        <v>510</v>
      </c>
      <c r="N710" s="1" t="s">
        <v>520</v>
      </c>
      <c r="O710" s="1">
        <v>2022</v>
      </c>
    </row>
    <row r="711" spans="1:15" ht="15.6" x14ac:dyDescent="0.3">
      <c r="A711" s="1" t="s">
        <v>514</v>
      </c>
      <c r="B711" s="1" t="s">
        <v>377</v>
      </c>
      <c r="C711" s="1"/>
      <c r="D711" s="1">
        <v>10</v>
      </c>
      <c r="E711" s="1">
        <v>36580</v>
      </c>
      <c r="F711" s="1"/>
      <c r="G711" s="1"/>
      <c r="H711" s="1">
        <v>44748</v>
      </c>
      <c r="I711" s="1">
        <v>44748</v>
      </c>
      <c r="J711" s="1">
        <v>0</v>
      </c>
      <c r="K711" s="1">
        <v>0</v>
      </c>
      <c r="L711" s="1">
        <f t="shared" ref="L711:M716" si="36">+D711+F711-J711</f>
        <v>10</v>
      </c>
      <c r="M711" s="1">
        <f t="shared" si="36"/>
        <v>36580</v>
      </c>
      <c r="N711" s="1" t="s">
        <v>520</v>
      </c>
      <c r="O711" s="1">
        <v>2022</v>
      </c>
    </row>
    <row r="712" spans="1:15" ht="15.6" x14ac:dyDescent="0.3">
      <c r="A712" s="1" t="s">
        <v>515</v>
      </c>
      <c r="B712" s="1" t="s">
        <v>378</v>
      </c>
      <c r="C712" s="1"/>
      <c r="D712" s="1">
        <v>8</v>
      </c>
      <c r="E712" s="1">
        <v>18880</v>
      </c>
      <c r="F712" s="1"/>
      <c r="G712" s="1"/>
      <c r="H712" s="1">
        <v>44748</v>
      </c>
      <c r="I712" s="1">
        <v>44748</v>
      </c>
      <c r="J712" s="1">
        <v>0</v>
      </c>
      <c r="K712" s="1">
        <v>0</v>
      </c>
      <c r="L712" s="1">
        <f t="shared" si="36"/>
        <v>8</v>
      </c>
      <c r="M712" s="1">
        <f t="shared" si="36"/>
        <v>18880</v>
      </c>
      <c r="N712" s="1" t="s">
        <v>520</v>
      </c>
      <c r="O712" s="1">
        <v>2022</v>
      </c>
    </row>
    <row r="713" spans="1:15" ht="15.6" x14ac:dyDescent="0.3">
      <c r="A713" s="1" t="s">
        <v>516</v>
      </c>
      <c r="B713" s="1" t="s">
        <v>379</v>
      </c>
      <c r="C713" s="1"/>
      <c r="D713" s="1">
        <v>0</v>
      </c>
      <c r="E713" s="1">
        <v>0</v>
      </c>
      <c r="F713" s="1"/>
      <c r="G713" s="1"/>
      <c r="H713" s="1">
        <v>44748</v>
      </c>
      <c r="I713" s="1">
        <v>44748</v>
      </c>
      <c r="J713" s="1">
        <v>0</v>
      </c>
      <c r="K713" s="1">
        <v>0</v>
      </c>
      <c r="L713" s="1">
        <f t="shared" si="36"/>
        <v>0</v>
      </c>
      <c r="M713" s="1">
        <f t="shared" si="36"/>
        <v>0</v>
      </c>
      <c r="N713" s="1" t="s">
        <v>520</v>
      </c>
      <c r="O713" s="1">
        <v>2022</v>
      </c>
    </row>
    <row r="714" spans="1:15" ht="15.6" x14ac:dyDescent="0.3">
      <c r="A714" s="1" t="s">
        <v>517</v>
      </c>
      <c r="B714" s="1" t="s">
        <v>380</v>
      </c>
      <c r="C714" s="1"/>
      <c r="D714" s="1">
        <v>0</v>
      </c>
      <c r="E714" s="1">
        <v>0</v>
      </c>
      <c r="F714" s="1"/>
      <c r="G714" s="1"/>
      <c r="H714" s="1">
        <v>44748</v>
      </c>
      <c r="I714" s="1">
        <v>44748</v>
      </c>
      <c r="J714" s="1">
        <v>0</v>
      </c>
      <c r="K714" s="1">
        <v>0</v>
      </c>
      <c r="L714" s="1">
        <f t="shared" si="36"/>
        <v>0</v>
      </c>
      <c r="M714" s="1">
        <f t="shared" si="36"/>
        <v>0</v>
      </c>
      <c r="N714" s="1" t="s">
        <v>520</v>
      </c>
      <c r="O714" s="1">
        <v>2022</v>
      </c>
    </row>
    <row r="715" spans="1:15" ht="15.6" x14ac:dyDescent="0.3">
      <c r="A715" s="1"/>
      <c r="B715" s="1" t="s">
        <v>518</v>
      </c>
      <c r="C715" s="1"/>
      <c r="D715" s="1">
        <v>0</v>
      </c>
      <c r="E715" s="1">
        <v>0</v>
      </c>
      <c r="F715" s="1">
        <v>500</v>
      </c>
      <c r="G715" s="1">
        <v>2155</v>
      </c>
      <c r="H715" s="1">
        <v>44894</v>
      </c>
      <c r="I715" s="1">
        <v>44894</v>
      </c>
      <c r="J715" s="1">
        <v>15</v>
      </c>
      <c r="K715" s="1">
        <v>64.95</v>
      </c>
      <c r="L715" s="1">
        <v>0</v>
      </c>
      <c r="M715" s="1">
        <f t="shared" si="36"/>
        <v>2090.0500000000002</v>
      </c>
      <c r="N715" s="1" t="s">
        <v>520</v>
      </c>
      <c r="O715" s="1">
        <v>2022</v>
      </c>
    </row>
    <row r="716" spans="1:15" ht="15.6" x14ac:dyDescent="0.3">
      <c r="A716" s="1" t="s">
        <v>519</v>
      </c>
      <c r="B716" s="1" t="s">
        <v>381</v>
      </c>
      <c r="C716" s="1"/>
      <c r="D716" s="1">
        <v>0</v>
      </c>
      <c r="E716" s="1">
        <v>0</v>
      </c>
      <c r="F716" s="1"/>
      <c r="G716" s="1"/>
      <c r="H716" s="1">
        <v>44748</v>
      </c>
      <c r="I716" s="1">
        <v>44748</v>
      </c>
      <c r="J716" s="1">
        <v>0</v>
      </c>
      <c r="K716" s="1">
        <v>0</v>
      </c>
      <c r="L716" s="1">
        <f t="shared" si="36"/>
        <v>0</v>
      </c>
      <c r="M716" s="1">
        <f t="shared" si="36"/>
        <v>0</v>
      </c>
      <c r="N716" s="1" t="s">
        <v>520</v>
      </c>
      <c r="O716" s="1">
        <v>2022</v>
      </c>
    </row>
    <row r="717" spans="1:15" ht="15.6" x14ac:dyDescent="0.3">
      <c r="A717" s="1"/>
      <c r="B717" s="1" t="s">
        <v>365</v>
      </c>
      <c r="C717" s="1">
        <v>0</v>
      </c>
      <c r="D717" s="1">
        <v>0</v>
      </c>
      <c r="E717" s="1">
        <v>0</v>
      </c>
      <c r="F717" s="1">
        <v>0</v>
      </c>
      <c r="G717" s="1">
        <v>0</v>
      </c>
      <c r="H717" s="1"/>
      <c r="I717" s="1"/>
      <c r="J717" s="1">
        <v>0</v>
      </c>
      <c r="K717" s="1">
        <v>0</v>
      </c>
      <c r="L717" s="1">
        <v>0</v>
      </c>
      <c r="M717" s="1">
        <v>0</v>
      </c>
      <c r="N717" s="1" t="s">
        <v>520</v>
      </c>
      <c r="O717" s="1">
        <v>2022</v>
      </c>
    </row>
    <row r="718" spans="1:15" ht="15.6" x14ac:dyDescent="0.3">
      <c r="A718" s="1" t="s">
        <v>13</v>
      </c>
      <c r="B718" s="1" t="s">
        <v>14</v>
      </c>
      <c r="C718" s="1" t="s">
        <v>255</v>
      </c>
      <c r="D718" s="1">
        <v>5</v>
      </c>
      <c r="E718" s="1">
        <v>938.4799999999999</v>
      </c>
      <c r="F718" s="1">
        <v>0</v>
      </c>
      <c r="G718" s="1">
        <v>0</v>
      </c>
      <c r="H718" s="1" t="s">
        <v>256</v>
      </c>
      <c r="I718" s="1" t="s">
        <v>256</v>
      </c>
      <c r="J718" s="1">
        <v>5</v>
      </c>
      <c r="K718" s="1">
        <f t="shared" ref="K718:K750" si="37">+E718/D718*J718</f>
        <v>938.47999999999979</v>
      </c>
      <c r="L718" s="1">
        <f>+D718+F718-J718</f>
        <v>0</v>
      </c>
      <c r="M718" s="1">
        <f t="shared" ref="M718:M751" si="38">+E718+G718-K718</f>
        <v>0</v>
      </c>
      <c r="N718" s="1" t="s">
        <v>368</v>
      </c>
      <c r="O718" s="1">
        <v>2023</v>
      </c>
    </row>
    <row r="719" spans="1:15" ht="15.6" x14ac:dyDescent="0.3">
      <c r="A719" s="1" t="s">
        <v>257</v>
      </c>
      <c r="B719" s="1" t="s">
        <v>15</v>
      </c>
      <c r="C719" s="1" t="s">
        <v>258</v>
      </c>
      <c r="D719" s="1">
        <v>2</v>
      </c>
      <c r="E719" s="1">
        <v>359.99388571428562</v>
      </c>
      <c r="F719" s="1">
        <v>0</v>
      </c>
      <c r="G719" s="1">
        <v>0</v>
      </c>
      <c r="H719" s="1" t="s">
        <v>256</v>
      </c>
      <c r="I719" s="1" t="s">
        <v>256</v>
      </c>
      <c r="J719" s="1">
        <v>2</v>
      </c>
      <c r="K719" s="1">
        <f t="shared" si="37"/>
        <v>359.99388571428562</v>
      </c>
      <c r="L719" s="1">
        <f t="shared" ref="L719:M752" si="39">+D719+F719-J719</f>
        <v>0</v>
      </c>
      <c r="M719" s="1">
        <f t="shared" si="38"/>
        <v>0</v>
      </c>
      <c r="N719" s="1" t="s">
        <v>368</v>
      </c>
      <c r="O719" s="1">
        <v>2023</v>
      </c>
    </row>
    <row r="720" spans="1:15" ht="15.6" x14ac:dyDescent="0.3">
      <c r="A720" s="1" t="s">
        <v>259</v>
      </c>
      <c r="B720" s="1" t="s">
        <v>16</v>
      </c>
      <c r="C720" s="1" t="s">
        <v>258</v>
      </c>
      <c r="D720" s="1">
        <v>17</v>
      </c>
      <c r="E720" s="1">
        <v>4732.8</v>
      </c>
      <c r="F720" s="1">
        <v>0</v>
      </c>
      <c r="G720" s="1">
        <v>0</v>
      </c>
      <c r="H720" s="1" t="s">
        <v>256</v>
      </c>
      <c r="I720" s="1" t="s">
        <v>256</v>
      </c>
      <c r="J720" s="1">
        <f>10+7</f>
        <v>17</v>
      </c>
      <c r="K720" s="1">
        <f t="shared" si="37"/>
        <v>4732.8</v>
      </c>
      <c r="L720" s="1">
        <f t="shared" si="39"/>
        <v>0</v>
      </c>
      <c r="M720" s="1">
        <f t="shared" si="38"/>
        <v>0</v>
      </c>
      <c r="N720" s="1" t="s">
        <v>368</v>
      </c>
      <c r="O720" s="1">
        <v>2023</v>
      </c>
    </row>
    <row r="721" spans="1:15" ht="15.6" x14ac:dyDescent="0.3">
      <c r="A721" s="1" t="s">
        <v>260</v>
      </c>
      <c r="B721" s="1" t="s">
        <v>17</v>
      </c>
      <c r="C721" s="1" t="s">
        <v>261</v>
      </c>
      <c r="D721" s="1">
        <v>1</v>
      </c>
      <c r="E721" s="1">
        <v>333.59440000000006</v>
      </c>
      <c r="F721" s="1">
        <v>0</v>
      </c>
      <c r="G721" s="1">
        <v>0</v>
      </c>
      <c r="H721" s="1" t="s">
        <v>256</v>
      </c>
      <c r="I721" s="1" t="s">
        <v>256</v>
      </c>
      <c r="J721" s="1">
        <v>0</v>
      </c>
      <c r="K721" s="1">
        <f t="shared" si="37"/>
        <v>0</v>
      </c>
      <c r="L721" s="1">
        <f t="shared" si="39"/>
        <v>1</v>
      </c>
      <c r="M721" s="1">
        <f t="shared" si="38"/>
        <v>333.59440000000006</v>
      </c>
      <c r="N721" s="1" t="s">
        <v>368</v>
      </c>
      <c r="O721" s="1">
        <v>2023</v>
      </c>
    </row>
    <row r="722" spans="1:15" ht="15.6" x14ac:dyDescent="0.3">
      <c r="A722" s="1" t="s">
        <v>262</v>
      </c>
      <c r="B722" s="1" t="s">
        <v>18</v>
      </c>
      <c r="C722" s="1" t="s">
        <v>261</v>
      </c>
      <c r="D722" s="1">
        <v>7</v>
      </c>
      <c r="E722" s="1">
        <v>2477.9592727272725</v>
      </c>
      <c r="F722" s="1">
        <v>0</v>
      </c>
      <c r="G722" s="1">
        <v>0</v>
      </c>
      <c r="H722" s="1" t="s">
        <v>256</v>
      </c>
      <c r="I722" s="1" t="s">
        <v>256</v>
      </c>
      <c r="J722" s="1">
        <v>0</v>
      </c>
      <c r="K722" s="1">
        <f t="shared" si="37"/>
        <v>0</v>
      </c>
      <c r="L722" s="1">
        <f t="shared" si="39"/>
        <v>7</v>
      </c>
      <c r="M722" s="1">
        <f t="shared" si="38"/>
        <v>2477.9592727272725</v>
      </c>
      <c r="N722" s="1" t="s">
        <v>368</v>
      </c>
      <c r="O722" s="1">
        <v>2023</v>
      </c>
    </row>
    <row r="723" spans="1:15" ht="15.6" x14ac:dyDescent="0.3">
      <c r="A723" s="1" t="s">
        <v>263</v>
      </c>
      <c r="B723" s="1" t="s">
        <v>19</v>
      </c>
      <c r="C723" s="1" t="s">
        <v>261</v>
      </c>
      <c r="D723" s="1">
        <v>6</v>
      </c>
      <c r="E723" s="1">
        <v>2159.9639999999995</v>
      </c>
      <c r="F723" s="1">
        <v>0</v>
      </c>
      <c r="G723" s="1">
        <v>0</v>
      </c>
      <c r="H723" s="1" t="s">
        <v>256</v>
      </c>
      <c r="I723" s="1" t="s">
        <v>256</v>
      </c>
      <c r="J723" s="1">
        <v>0</v>
      </c>
      <c r="K723" s="1">
        <f t="shared" si="37"/>
        <v>0</v>
      </c>
      <c r="L723" s="1">
        <f t="shared" si="39"/>
        <v>6</v>
      </c>
      <c r="M723" s="1">
        <f t="shared" si="38"/>
        <v>2159.9639999999995</v>
      </c>
      <c r="N723" s="1" t="s">
        <v>368</v>
      </c>
      <c r="O723" s="1">
        <v>2023</v>
      </c>
    </row>
    <row r="724" spans="1:15" ht="15.6" x14ac:dyDescent="0.3">
      <c r="A724" s="1" t="s">
        <v>264</v>
      </c>
      <c r="B724" s="1" t="s">
        <v>20</v>
      </c>
      <c r="C724" s="1" t="s">
        <v>261</v>
      </c>
      <c r="D724" s="1">
        <v>0</v>
      </c>
      <c r="E724" s="1">
        <v>0</v>
      </c>
      <c r="F724" s="1">
        <v>0</v>
      </c>
      <c r="G724" s="1">
        <v>0</v>
      </c>
      <c r="H724" s="1" t="s">
        <v>256</v>
      </c>
      <c r="I724" s="1" t="s">
        <v>256</v>
      </c>
      <c r="J724" s="1">
        <v>0</v>
      </c>
      <c r="K724" s="1">
        <v>0</v>
      </c>
      <c r="L724" s="1">
        <f t="shared" si="39"/>
        <v>0</v>
      </c>
      <c r="M724" s="1">
        <f t="shared" si="38"/>
        <v>0</v>
      </c>
      <c r="N724" s="1" t="s">
        <v>368</v>
      </c>
      <c r="O724" s="1">
        <v>2023</v>
      </c>
    </row>
    <row r="725" spans="1:15" ht="15.6" x14ac:dyDescent="0.3">
      <c r="A725" s="1" t="s">
        <v>265</v>
      </c>
      <c r="B725" s="1" t="s">
        <v>21</v>
      </c>
      <c r="C725" s="1" t="s">
        <v>261</v>
      </c>
      <c r="D725" s="1">
        <v>0</v>
      </c>
      <c r="E725" s="1">
        <v>0</v>
      </c>
      <c r="F725" s="1">
        <v>0</v>
      </c>
      <c r="G725" s="1">
        <v>0</v>
      </c>
      <c r="H725" s="1">
        <v>44740</v>
      </c>
      <c r="I725" s="1" t="s">
        <v>256</v>
      </c>
      <c r="J725" s="1">
        <v>0</v>
      </c>
      <c r="K725" s="1">
        <v>0</v>
      </c>
      <c r="L725" s="1">
        <f t="shared" si="39"/>
        <v>0</v>
      </c>
      <c r="M725" s="1">
        <f t="shared" si="38"/>
        <v>0</v>
      </c>
      <c r="N725" s="1" t="s">
        <v>368</v>
      </c>
      <c r="O725" s="1">
        <v>2023</v>
      </c>
    </row>
    <row r="726" spans="1:15" ht="15.6" x14ac:dyDescent="0.3">
      <c r="A726" s="1" t="s">
        <v>266</v>
      </c>
      <c r="B726" s="1" t="s">
        <v>267</v>
      </c>
      <c r="C726" s="1" t="s">
        <v>90</v>
      </c>
      <c r="D726" s="1">
        <v>0</v>
      </c>
      <c r="E726" s="1">
        <v>0</v>
      </c>
      <c r="F726" s="1">
        <v>0</v>
      </c>
      <c r="G726" s="1">
        <v>0</v>
      </c>
      <c r="H726" s="1" t="s">
        <v>256</v>
      </c>
      <c r="I726" s="1" t="s">
        <v>256</v>
      </c>
      <c r="J726" s="1">
        <v>0</v>
      </c>
      <c r="K726" s="1">
        <v>0</v>
      </c>
      <c r="L726" s="1">
        <f t="shared" si="39"/>
        <v>0</v>
      </c>
      <c r="M726" s="1">
        <f t="shared" si="38"/>
        <v>0</v>
      </c>
      <c r="N726" s="1" t="s">
        <v>368</v>
      </c>
      <c r="O726" s="1">
        <v>2023</v>
      </c>
    </row>
    <row r="727" spans="1:15" ht="15.6" x14ac:dyDescent="0.3">
      <c r="A727" s="1" t="s">
        <v>268</v>
      </c>
      <c r="B727" s="1" t="s">
        <v>269</v>
      </c>
      <c r="C727" s="1" t="s">
        <v>90</v>
      </c>
      <c r="D727" s="1">
        <v>0</v>
      </c>
      <c r="E727" s="1">
        <v>0</v>
      </c>
      <c r="F727" s="1">
        <v>0</v>
      </c>
      <c r="G727" s="1">
        <v>0</v>
      </c>
      <c r="H727" s="1" t="s">
        <v>256</v>
      </c>
      <c r="I727" s="1" t="s">
        <v>256</v>
      </c>
      <c r="J727" s="1">
        <v>0</v>
      </c>
      <c r="K727" s="1">
        <v>0</v>
      </c>
      <c r="L727" s="1">
        <f t="shared" si="39"/>
        <v>0</v>
      </c>
      <c r="M727" s="1">
        <f t="shared" si="38"/>
        <v>0</v>
      </c>
      <c r="N727" s="1" t="s">
        <v>368</v>
      </c>
      <c r="O727" s="1">
        <v>2023</v>
      </c>
    </row>
    <row r="728" spans="1:15" ht="15.6" x14ac:dyDescent="0.3">
      <c r="A728" s="1" t="s">
        <v>270</v>
      </c>
      <c r="B728" s="1" t="s">
        <v>20</v>
      </c>
      <c r="C728" s="1" t="s">
        <v>261</v>
      </c>
      <c r="D728" s="1">
        <v>0</v>
      </c>
      <c r="E728" s="1">
        <v>0</v>
      </c>
      <c r="F728" s="1">
        <v>0</v>
      </c>
      <c r="G728" s="1">
        <v>0</v>
      </c>
      <c r="H728" s="1">
        <v>44613</v>
      </c>
      <c r="I728" s="1">
        <v>44613</v>
      </c>
      <c r="J728" s="1">
        <v>0</v>
      </c>
      <c r="K728" s="1">
        <v>0</v>
      </c>
      <c r="L728" s="1">
        <f t="shared" si="39"/>
        <v>0</v>
      </c>
      <c r="M728" s="1">
        <f t="shared" si="38"/>
        <v>0</v>
      </c>
      <c r="N728" s="1" t="s">
        <v>368</v>
      </c>
      <c r="O728" s="1">
        <v>2023</v>
      </c>
    </row>
    <row r="729" spans="1:15" ht="15.6" x14ac:dyDescent="0.3">
      <c r="A729" s="1" t="s">
        <v>271</v>
      </c>
      <c r="B729" s="1" t="s">
        <v>21</v>
      </c>
      <c r="C729" s="1" t="s">
        <v>261</v>
      </c>
      <c r="D729" s="1">
        <v>0</v>
      </c>
      <c r="E729" s="1">
        <v>0</v>
      </c>
      <c r="F729" s="1">
        <v>0</v>
      </c>
      <c r="G729" s="1">
        <v>0</v>
      </c>
      <c r="H729" s="1">
        <v>44613</v>
      </c>
      <c r="I729" s="1">
        <v>44613</v>
      </c>
      <c r="J729" s="1">
        <v>0</v>
      </c>
      <c r="K729" s="1">
        <v>0</v>
      </c>
      <c r="L729" s="1">
        <f t="shared" si="39"/>
        <v>0</v>
      </c>
      <c r="M729" s="1">
        <f t="shared" si="38"/>
        <v>0</v>
      </c>
      <c r="N729" s="1" t="s">
        <v>368</v>
      </c>
      <c r="O729" s="1">
        <v>2023</v>
      </c>
    </row>
    <row r="730" spans="1:15" ht="15.6" x14ac:dyDescent="0.3">
      <c r="A730" s="1" t="s">
        <v>384</v>
      </c>
      <c r="B730" s="1" t="s">
        <v>267</v>
      </c>
      <c r="C730" s="1" t="s">
        <v>261</v>
      </c>
      <c r="D730" s="1"/>
      <c r="E730" s="1"/>
      <c r="F730" s="1">
        <v>0</v>
      </c>
      <c r="G730" s="1">
        <v>0</v>
      </c>
      <c r="H730" s="1" t="s">
        <v>385</v>
      </c>
      <c r="I730" s="1" t="s">
        <v>385</v>
      </c>
      <c r="J730" s="1">
        <v>0</v>
      </c>
      <c r="K730" s="1">
        <v>0</v>
      </c>
      <c r="L730" s="1">
        <f t="shared" si="39"/>
        <v>0</v>
      </c>
      <c r="M730" s="1">
        <f t="shared" si="38"/>
        <v>0</v>
      </c>
      <c r="N730" s="1" t="s">
        <v>368</v>
      </c>
      <c r="O730" s="1">
        <v>2023</v>
      </c>
    </row>
    <row r="731" spans="1:15" ht="15.6" x14ac:dyDescent="0.3">
      <c r="A731" s="1" t="s">
        <v>386</v>
      </c>
      <c r="B731" s="1" t="s">
        <v>269</v>
      </c>
      <c r="C731" s="1" t="s">
        <v>90</v>
      </c>
      <c r="D731" s="1"/>
      <c r="E731" s="1"/>
      <c r="F731" s="1">
        <v>0</v>
      </c>
      <c r="G731" s="1">
        <v>0</v>
      </c>
      <c r="H731" s="1" t="s">
        <v>385</v>
      </c>
      <c r="I731" s="1" t="s">
        <v>385</v>
      </c>
      <c r="J731" s="1">
        <v>0</v>
      </c>
      <c r="K731" s="1">
        <v>0</v>
      </c>
      <c r="L731" s="1">
        <f t="shared" si="39"/>
        <v>0</v>
      </c>
      <c r="M731" s="1">
        <f t="shared" si="38"/>
        <v>0</v>
      </c>
      <c r="N731" s="1" t="s">
        <v>368</v>
      </c>
      <c r="O731" s="1">
        <v>2023</v>
      </c>
    </row>
    <row r="732" spans="1:15" ht="15.6" x14ac:dyDescent="0.3">
      <c r="A732" s="1" t="s">
        <v>387</v>
      </c>
      <c r="B732" s="1" t="s">
        <v>388</v>
      </c>
      <c r="C732" s="1" t="s">
        <v>261</v>
      </c>
      <c r="D732" s="1">
        <v>0</v>
      </c>
      <c r="E732" s="1">
        <v>0</v>
      </c>
      <c r="F732" s="1">
        <v>0</v>
      </c>
      <c r="G732" s="1">
        <v>0</v>
      </c>
      <c r="H732" s="1" t="s">
        <v>385</v>
      </c>
      <c r="I732" s="1" t="s">
        <v>385</v>
      </c>
      <c r="J732" s="1">
        <v>0</v>
      </c>
      <c r="K732" s="1">
        <v>0</v>
      </c>
      <c r="L732" s="1">
        <f t="shared" si="39"/>
        <v>0</v>
      </c>
      <c r="M732" s="1">
        <f t="shared" si="38"/>
        <v>0</v>
      </c>
      <c r="N732" s="1" t="s">
        <v>368</v>
      </c>
      <c r="O732" s="1">
        <v>2023</v>
      </c>
    </row>
    <row r="733" spans="1:15" ht="15.6" x14ac:dyDescent="0.3">
      <c r="A733" s="1" t="s">
        <v>389</v>
      </c>
      <c r="B733" s="1" t="s">
        <v>390</v>
      </c>
      <c r="C733" s="1" t="s">
        <v>391</v>
      </c>
      <c r="D733" s="1">
        <v>0</v>
      </c>
      <c r="E733" s="1">
        <v>0</v>
      </c>
      <c r="F733" s="1">
        <v>0</v>
      </c>
      <c r="G733" s="1">
        <v>0</v>
      </c>
      <c r="H733" s="1" t="s">
        <v>385</v>
      </c>
      <c r="I733" s="1" t="s">
        <v>385</v>
      </c>
      <c r="J733" s="1">
        <v>0</v>
      </c>
      <c r="K733" s="1">
        <v>0</v>
      </c>
      <c r="L733" s="1">
        <f t="shared" si="39"/>
        <v>0</v>
      </c>
      <c r="M733" s="1">
        <f t="shared" si="38"/>
        <v>0</v>
      </c>
      <c r="N733" s="1" t="s">
        <v>368</v>
      </c>
      <c r="O733" s="1">
        <v>2023</v>
      </c>
    </row>
    <row r="734" spans="1:15" ht="15.6" x14ac:dyDescent="0.3">
      <c r="A734" s="1" t="s">
        <v>392</v>
      </c>
      <c r="B734" s="1" t="s">
        <v>393</v>
      </c>
      <c r="C734" s="1" t="s">
        <v>261</v>
      </c>
      <c r="D734" s="1">
        <v>0</v>
      </c>
      <c r="E734" s="1">
        <v>0</v>
      </c>
      <c r="F734" s="1">
        <v>0</v>
      </c>
      <c r="G734" s="1">
        <v>0</v>
      </c>
      <c r="H734" s="1" t="s">
        <v>385</v>
      </c>
      <c r="I734" s="1" t="s">
        <v>385</v>
      </c>
      <c r="J734" s="1">
        <v>0</v>
      </c>
      <c r="K734" s="1">
        <v>0</v>
      </c>
      <c r="L734" s="1">
        <f t="shared" si="39"/>
        <v>0</v>
      </c>
      <c r="M734" s="1">
        <f t="shared" si="38"/>
        <v>0</v>
      </c>
      <c r="N734" s="1" t="s">
        <v>368</v>
      </c>
      <c r="O734" s="1">
        <v>2023</v>
      </c>
    </row>
    <row r="735" spans="1:15" ht="15.6" x14ac:dyDescent="0.3">
      <c r="A735" s="1" t="s">
        <v>394</v>
      </c>
      <c r="B735" s="1" t="s">
        <v>395</v>
      </c>
      <c r="C735" s="1" t="s">
        <v>90</v>
      </c>
      <c r="D735" s="1">
        <v>0</v>
      </c>
      <c r="E735" s="1">
        <v>0</v>
      </c>
      <c r="F735" s="1">
        <v>0</v>
      </c>
      <c r="G735" s="1">
        <v>0</v>
      </c>
      <c r="H735" s="1" t="s">
        <v>385</v>
      </c>
      <c r="I735" s="1" t="s">
        <v>385</v>
      </c>
      <c r="J735" s="1">
        <v>0</v>
      </c>
      <c r="K735" s="1">
        <v>0</v>
      </c>
      <c r="L735" s="1">
        <f t="shared" si="39"/>
        <v>0</v>
      </c>
      <c r="M735" s="1">
        <f t="shared" si="38"/>
        <v>0</v>
      </c>
      <c r="N735" s="1" t="s">
        <v>368</v>
      </c>
      <c r="O735" s="1">
        <v>2023</v>
      </c>
    </row>
    <row r="736" spans="1:15" ht="15.6" x14ac:dyDescent="0.3">
      <c r="A736" s="1" t="s">
        <v>396</v>
      </c>
      <c r="B736" s="1" t="s">
        <v>397</v>
      </c>
      <c r="C736" s="1" t="s">
        <v>391</v>
      </c>
      <c r="D736" s="1">
        <v>20</v>
      </c>
      <c r="E736" s="1">
        <v>3610.8</v>
      </c>
      <c r="F736" s="1">
        <v>0</v>
      </c>
      <c r="G736" s="1">
        <v>0</v>
      </c>
      <c r="H736" s="1" t="s">
        <v>385</v>
      </c>
      <c r="I736" s="1" t="s">
        <v>385</v>
      </c>
      <c r="J736" s="1">
        <f>5+7</f>
        <v>12</v>
      </c>
      <c r="K736" s="1">
        <f t="shared" si="37"/>
        <v>2166.4800000000005</v>
      </c>
      <c r="L736" s="1">
        <f t="shared" si="39"/>
        <v>8</v>
      </c>
      <c r="M736" s="1">
        <f t="shared" si="38"/>
        <v>1444.3199999999997</v>
      </c>
      <c r="N736" s="1" t="s">
        <v>368</v>
      </c>
      <c r="O736" s="1">
        <v>2023</v>
      </c>
    </row>
    <row r="737" spans="1:15" ht="15.6" x14ac:dyDescent="0.3">
      <c r="A737" s="1" t="s">
        <v>398</v>
      </c>
      <c r="B737" s="1" t="s">
        <v>399</v>
      </c>
      <c r="C737" s="1" t="s">
        <v>261</v>
      </c>
      <c r="D737" s="1">
        <v>20</v>
      </c>
      <c r="E737" s="1">
        <v>6000.06</v>
      </c>
      <c r="F737" s="1">
        <v>0</v>
      </c>
      <c r="G737" s="1">
        <v>0</v>
      </c>
      <c r="H737" s="1" t="s">
        <v>385</v>
      </c>
      <c r="I737" s="1" t="s">
        <v>385</v>
      </c>
      <c r="J737" s="1">
        <f>2+3+15</f>
        <v>20</v>
      </c>
      <c r="K737" s="1">
        <f t="shared" si="37"/>
        <v>6000.0600000000013</v>
      </c>
      <c r="L737" s="1">
        <f t="shared" si="39"/>
        <v>0</v>
      </c>
      <c r="M737" s="1">
        <f t="shared" si="38"/>
        <v>0</v>
      </c>
      <c r="N737" s="1" t="s">
        <v>368</v>
      </c>
      <c r="O737" s="1">
        <v>2023</v>
      </c>
    </row>
    <row r="738" spans="1:15" ht="15.6" x14ac:dyDescent="0.3">
      <c r="A738" s="1" t="s">
        <v>400</v>
      </c>
      <c r="B738" s="1" t="s">
        <v>401</v>
      </c>
      <c r="C738" s="1" t="s">
        <v>261</v>
      </c>
      <c r="D738" s="1">
        <v>0</v>
      </c>
      <c r="E738" s="1">
        <v>0</v>
      </c>
      <c r="F738" s="1">
        <v>0</v>
      </c>
      <c r="G738" s="1">
        <v>0</v>
      </c>
      <c r="H738" s="1" t="s">
        <v>385</v>
      </c>
      <c r="I738" s="1" t="s">
        <v>385</v>
      </c>
      <c r="J738" s="1">
        <v>0</v>
      </c>
      <c r="K738" s="1">
        <v>0</v>
      </c>
      <c r="L738" s="1">
        <f t="shared" si="39"/>
        <v>0</v>
      </c>
      <c r="M738" s="1">
        <f t="shared" si="38"/>
        <v>0</v>
      </c>
      <c r="N738" s="1" t="s">
        <v>368</v>
      </c>
      <c r="O738" s="1">
        <v>2023</v>
      </c>
    </row>
    <row r="739" spans="1:15" ht="15.6" x14ac:dyDescent="0.3">
      <c r="A739" s="1" t="s">
        <v>402</v>
      </c>
      <c r="B739" s="1" t="s">
        <v>403</v>
      </c>
      <c r="C739" s="1" t="s">
        <v>261</v>
      </c>
      <c r="D739" s="1">
        <v>0</v>
      </c>
      <c r="E739" s="1">
        <v>0</v>
      </c>
      <c r="F739" s="1">
        <v>0</v>
      </c>
      <c r="G739" s="1">
        <v>0</v>
      </c>
      <c r="H739" s="1" t="s">
        <v>385</v>
      </c>
      <c r="I739" s="1" t="s">
        <v>385</v>
      </c>
      <c r="J739" s="1">
        <v>0</v>
      </c>
      <c r="K739" s="1">
        <v>0</v>
      </c>
      <c r="L739" s="1">
        <f t="shared" si="39"/>
        <v>0</v>
      </c>
      <c r="M739" s="1">
        <f t="shared" si="38"/>
        <v>0</v>
      </c>
      <c r="N739" s="1" t="s">
        <v>368</v>
      </c>
      <c r="O739" s="1">
        <v>2023</v>
      </c>
    </row>
    <row r="740" spans="1:15" ht="15.6" x14ac:dyDescent="0.3">
      <c r="A740" s="1" t="s">
        <v>404</v>
      </c>
      <c r="B740" s="1" t="s">
        <v>405</v>
      </c>
      <c r="C740" s="1" t="s">
        <v>261</v>
      </c>
      <c r="D740" s="1">
        <v>0</v>
      </c>
      <c r="E740" s="1">
        <v>0</v>
      </c>
      <c r="F740" s="1">
        <v>0</v>
      </c>
      <c r="G740" s="1">
        <v>0</v>
      </c>
      <c r="H740" s="1" t="s">
        <v>385</v>
      </c>
      <c r="I740" s="1" t="s">
        <v>385</v>
      </c>
      <c r="J740" s="1">
        <v>0</v>
      </c>
      <c r="K740" s="1">
        <v>0</v>
      </c>
      <c r="L740" s="1">
        <f t="shared" si="39"/>
        <v>0</v>
      </c>
      <c r="M740" s="1">
        <f t="shared" si="38"/>
        <v>0</v>
      </c>
      <c r="N740" s="1" t="s">
        <v>368</v>
      </c>
      <c r="O740" s="1">
        <v>2023</v>
      </c>
    </row>
    <row r="741" spans="1:15" ht="15.6" x14ac:dyDescent="0.3">
      <c r="A741" s="1" t="s">
        <v>406</v>
      </c>
      <c r="B741" s="1" t="s">
        <v>407</v>
      </c>
      <c r="C741" s="1"/>
      <c r="D741" s="1">
        <v>0</v>
      </c>
      <c r="E741" s="1">
        <v>0</v>
      </c>
      <c r="F741" s="1">
        <v>0</v>
      </c>
      <c r="G741" s="1">
        <v>0</v>
      </c>
      <c r="H741" s="1" t="s">
        <v>385</v>
      </c>
      <c r="I741" s="1" t="s">
        <v>385</v>
      </c>
      <c r="J741" s="1">
        <v>0</v>
      </c>
      <c r="K741" s="1">
        <v>0</v>
      </c>
      <c r="L741" s="1">
        <f t="shared" si="39"/>
        <v>0</v>
      </c>
      <c r="M741" s="1">
        <f t="shared" si="38"/>
        <v>0</v>
      </c>
      <c r="N741" s="1" t="s">
        <v>368</v>
      </c>
      <c r="O741" s="1">
        <v>2023</v>
      </c>
    </row>
    <row r="742" spans="1:15" ht="15.6" x14ac:dyDescent="0.3">
      <c r="A742" s="1" t="s">
        <v>408</v>
      </c>
      <c r="B742" s="1" t="s">
        <v>409</v>
      </c>
      <c r="C742" s="1" t="s">
        <v>261</v>
      </c>
      <c r="D742" s="1">
        <v>0</v>
      </c>
      <c r="E742" s="1">
        <v>0</v>
      </c>
      <c r="F742" s="1">
        <v>0</v>
      </c>
      <c r="G742" s="1">
        <v>0</v>
      </c>
      <c r="H742" s="1" t="s">
        <v>385</v>
      </c>
      <c r="I742" s="1" t="s">
        <v>385</v>
      </c>
      <c r="J742" s="1">
        <v>0</v>
      </c>
      <c r="K742" s="1">
        <v>0</v>
      </c>
      <c r="L742" s="1">
        <f t="shared" si="39"/>
        <v>0</v>
      </c>
      <c r="M742" s="1">
        <f t="shared" si="38"/>
        <v>0</v>
      </c>
      <c r="N742" s="1" t="s">
        <v>368</v>
      </c>
      <c r="O742" s="1">
        <v>2023</v>
      </c>
    </row>
    <row r="743" spans="1:15" ht="15.6" x14ac:dyDescent="0.3">
      <c r="A743" s="1" t="s">
        <v>410</v>
      </c>
      <c r="B743" s="1" t="s">
        <v>411</v>
      </c>
      <c r="C743" s="1" t="s">
        <v>391</v>
      </c>
      <c r="D743" s="1">
        <v>0</v>
      </c>
      <c r="E743" s="1">
        <v>0</v>
      </c>
      <c r="F743" s="1">
        <v>0</v>
      </c>
      <c r="G743" s="1">
        <v>0</v>
      </c>
      <c r="H743" s="1" t="s">
        <v>385</v>
      </c>
      <c r="I743" s="1" t="s">
        <v>385</v>
      </c>
      <c r="J743" s="1">
        <v>0</v>
      </c>
      <c r="K743" s="1">
        <v>0</v>
      </c>
      <c r="L743" s="1">
        <f t="shared" si="39"/>
        <v>0</v>
      </c>
      <c r="M743" s="1">
        <f t="shared" si="38"/>
        <v>0</v>
      </c>
      <c r="N743" s="1" t="s">
        <v>368</v>
      </c>
      <c r="O743" s="1">
        <v>2023</v>
      </c>
    </row>
    <row r="744" spans="1:15" ht="15.6" x14ac:dyDescent="0.3">
      <c r="A744" s="1" t="s">
        <v>412</v>
      </c>
      <c r="B744" s="1" t="s">
        <v>413</v>
      </c>
      <c r="C744" s="1" t="s">
        <v>391</v>
      </c>
      <c r="D744" s="1">
        <v>0</v>
      </c>
      <c r="E744" s="1">
        <v>0</v>
      </c>
      <c r="F744" s="1">
        <v>0</v>
      </c>
      <c r="G744" s="1">
        <v>0</v>
      </c>
      <c r="H744" s="1" t="s">
        <v>385</v>
      </c>
      <c r="I744" s="1" t="s">
        <v>385</v>
      </c>
      <c r="J744" s="1">
        <v>0</v>
      </c>
      <c r="K744" s="1">
        <v>0</v>
      </c>
      <c r="L744" s="1">
        <f t="shared" si="39"/>
        <v>0</v>
      </c>
      <c r="M744" s="1">
        <f t="shared" si="38"/>
        <v>0</v>
      </c>
      <c r="N744" s="1" t="s">
        <v>368</v>
      </c>
      <c r="O744" s="1">
        <v>2023</v>
      </c>
    </row>
    <row r="745" spans="1:15" ht="15.6" x14ac:dyDescent="0.3">
      <c r="A745" s="1" t="s">
        <v>414</v>
      </c>
      <c r="B745" s="1" t="s">
        <v>415</v>
      </c>
      <c r="C745" s="1" t="s">
        <v>261</v>
      </c>
      <c r="D745" s="1">
        <v>0</v>
      </c>
      <c r="E745" s="1">
        <v>0</v>
      </c>
      <c r="F745" s="1">
        <v>0</v>
      </c>
      <c r="G745" s="1">
        <v>0</v>
      </c>
      <c r="H745" s="1" t="s">
        <v>385</v>
      </c>
      <c r="I745" s="1" t="s">
        <v>385</v>
      </c>
      <c r="J745" s="1">
        <v>0</v>
      </c>
      <c r="K745" s="1">
        <v>0</v>
      </c>
      <c r="L745" s="1">
        <f t="shared" si="39"/>
        <v>0</v>
      </c>
      <c r="M745" s="1">
        <f t="shared" si="38"/>
        <v>0</v>
      </c>
      <c r="N745" s="1" t="s">
        <v>368</v>
      </c>
      <c r="O745" s="1">
        <v>2023</v>
      </c>
    </row>
    <row r="746" spans="1:15" ht="15.6" x14ac:dyDescent="0.3">
      <c r="A746" s="1" t="s">
        <v>416</v>
      </c>
      <c r="B746" s="1" t="s">
        <v>417</v>
      </c>
      <c r="C746" s="1" t="s">
        <v>261</v>
      </c>
      <c r="D746" s="1">
        <v>0</v>
      </c>
      <c r="E746" s="1">
        <v>0</v>
      </c>
      <c r="F746" s="1">
        <v>0</v>
      </c>
      <c r="G746" s="1">
        <v>0</v>
      </c>
      <c r="H746" s="1" t="s">
        <v>385</v>
      </c>
      <c r="I746" s="1" t="s">
        <v>385</v>
      </c>
      <c r="J746" s="1">
        <v>0</v>
      </c>
      <c r="K746" s="1">
        <v>0</v>
      </c>
      <c r="L746" s="1">
        <f t="shared" si="39"/>
        <v>0</v>
      </c>
      <c r="M746" s="1">
        <f t="shared" si="38"/>
        <v>0</v>
      </c>
      <c r="N746" s="1" t="s">
        <v>368</v>
      </c>
      <c r="O746" s="1">
        <v>2023</v>
      </c>
    </row>
    <row r="747" spans="1:15" ht="15.6" x14ac:dyDescent="0.3">
      <c r="A747" s="1" t="s">
        <v>418</v>
      </c>
      <c r="B747" s="1" t="s">
        <v>419</v>
      </c>
      <c r="C747" s="1" t="s">
        <v>391</v>
      </c>
      <c r="D747" s="1">
        <v>0</v>
      </c>
      <c r="E747" s="1">
        <v>0</v>
      </c>
      <c r="F747" s="1">
        <v>0</v>
      </c>
      <c r="G747" s="1">
        <v>0</v>
      </c>
      <c r="H747" s="1" t="s">
        <v>385</v>
      </c>
      <c r="I747" s="1" t="s">
        <v>385</v>
      </c>
      <c r="J747" s="1">
        <v>0</v>
      </c>
      <c r="K747" s="1">
        <v>0</v>
      </c>
      <c r="L747" s="1">
        <f t="shared" si="39"/>
        <v>0</v>
      </c>
      <c r="M747" s="1">
        <f t="shared" si="38"/>
        <v>0</v>
      </c>
      <c r="N747" s="1" t="s">
        <v>368</v>
      </c>
      <c r="O747" s="1">
        <v>2023</v>
      </c>
    </row>
    <row r="748" spans="1:15" ht="15.6" x14ac:dyDescent="0.3">
      <c r="A748" s="1" t="s">
        <v>420</v>
      </c>
      <c r="B748" s="1" t="s">
        <v>421</v>
      </c>
      <c r="C748" s="1" t="s">
        <v>391</v>
      </c>
      <c r="D748" s="1">
        <v>0</v>
      </c>
      <c r="E748" s="1">
        <v>0</v>
      </c>
      <c r="F748" s="1">
        <v>0</v>
      </c>
      <c r="G748" s="1">
        <v>0</v>
      </c>
      <c r="H748" s="1" t="s">
        <v>385</v>
      </c>
      <c r="I748" s="1" t="s">
        <v>385</v>
      </c>
      <c r="J748" s="1">
        <v>0</v>
      </c>
      <c r="K748" s="1">
        <v>0</v>
      </c>
      <c r="L748" s="1">
        <f t="shared" si="39"/>
        <v>0</v>
      </c>
      <c r="M748" s="1">
        <f t="shared" si="38"/>
        <v>0</v>
      </c>
      <c r="N748" s="1" t="s">
        <v>368</v>
      </c>
      <c r="O748" s="1">
        <v>2023</v>
      </c>
    </row>
    <row r="749" spans="1:15" ht="15.6" x14ac:dyDescent="0.3">
      <c r="A749" s="1" t="s">
        <v>422</v>
      </c>
      <c r="B749" s="1" t="s">
        <v>423</v>
      </c>
      <c r="C749" s="1" t="s">
        <v>391</v>
      </c>
      <c r="D749" s="1">
        <v>0</v>
      </c>
      <c r="E749" s="1">
        <v>0</v>
      </c>
      <c r="F749" s="1">
        <v>0</v>
      </c>
      <c r="G749" s="1">
        <v>0</v>
      </c>
      <c r="H749" s="1" t="s">
        <v>385</v>
      </c>
      <c r="I749" s="1" t="s">
        <v>385</v>
      </c>
      <c r="J749" s="1">
        <v>0</v>
      </c>
      <c r="K749" s="1">
        <v>0</v>
      </c>
      <c r="L749" s="1">
        <f t="shared" si="39"/>
        <v>0</v>
      </c>
      <c r="M749" s="1">
        <f t="shared" si="38"/>
        <v>0</v>
      </c>
      <c r="N749" s="1" t="s">
        <v>368</v>
      </c>
      <c r="O749" s="1">
        <v>2023</v>
      </c>
    </row>
    <row r="750" spans="1:15" ht="15.6" x14ac:dyDescent="0.3">
      <c r="A750" s="1" t="s">
        <v>424</v>
      </c>
      <c r="B750" s="1" t="s">
        <v>425</v>
      </c>
      <c r="C750" s="1" t="s">
        <v>391</v>
      </c>
      <c r="D750" s="1">
        <v>20</v>
      </c>
      <c r="E750" s="1">
        <v>6726</v>
      </c>
      <c r="F750" s="1">
        <v>0</v>
      </c>
      <c r="G750" s="1">
        <v>0</v>
      </c>
      <c r="H750" s="1" t="s">
        <v>385</v>
      </c>
      <c r="I750" s="1" t="s">
        <v>385</v>
      </c>
      <c r="J750" s="1">
        <f>2+8</f>
        <v>10</v>
      </c>
      <c r="K750" s="1">
        <f t="shared" si="37"/>
        <v>3363</v>
      </c>
      <c r="L750" s="1">
        <f t="shared" si="39"/>
        <v>10</v>
      </c>
      <c r="M750" s="1">
        <f t="shared" si="38"/>
        <v>3363</v>
      </c>
      <c r="N750" s="1" t="s">
        <v>368</v>
      </c>
      <c r="O750" s="1">
        <v>2023</v>
      </c>
    </row>
    <row r="751" spans="1:15" ht="15.6" x14ac:dyDescent="0.3">
      <c r="A751" s="1" t="s">
        <v>426</v>
      </c>
      <c r="B751" s="1" t="s">
        <v>427</v>
      </c>
      <c r="C751" s="1"/>
      <c r="D751" s="1">
        <v>0</v>
      </c>
      <c r="E751" s="1">
        <v>0</v>
      </c>
      <c r="F751" s="1">
        <v>0</v>
      </c>
      <c r="G751" s="1">
        <v>0</v>
      </c>
      <c r="H751" s="1" t="s">
        <v>385</v>
      </c>
      <c r="I751" s="1" t="s">
        <v>385</v>
      </c>
      <c r="J751" s="1">
        <v>0</v>
      </c>
      <c r="K751" s="1">
        <v>0</v>
      </c>
      <c r="L751" s="1">
        <f t="shared" si="39"/>
        <v>0</v>
      </c>
      <c r="M751" s="1">
        <f t="shared" si="38"/>
        <v>0</v>
      </c>
      <c r="N751" s="1" t="s">
        <v>368</v>
      </c>
      <c r="O751" s="1">
        <v>2023</v>
      </c>
    </row>
    <row r="752" spans="1:15" ht="15.6" x14ac:dyDescent="0.3">
      <c r="A752" s="1" t="s">
        <v>22</v>
      </c>
      <c r="B752" s="1" t="s">
        <v>428</v>
      </c>
      <c r="C752" s="1" t="s">
        <v>90</v>
      </c>
      <c r="D752" s="1">
        <v>299</v>
      </c>
      <c r="E752" s="1">
        <v>0</v>
      </c>
      <c r="F752" s="1">
        <v>0</v>
      </c>
      <c r="G752" s="1">
        <v>299</v>
      </c>
      <c r="H752" s="1">
        <v>44631</v>
      </c>
      <c r="I752" s="1">
        <v>44631</v>
      </c>
      <c r="J752" s="1">
        <v>1</v>
      </c>
      <c r="K752" s="1">
        <v>299</v>
      </c>
      <c r="L752" s="1">
        <f t="shared" si="39"/>
        <v>298</v>
      </c>
      <c r="M752" s="1">
        <f t="shared" si="39"/>
        <v>0</v>
      </c>
      <c r="N752" s="1" t="s">
        <v>368</v>
      </c>
      <c r="O752" s="1">
        <v>2023</v>
      </c>
    </row>
    <row r="753" spans="1:15" ht="15.6" x14ac:dyDescent="0.3">
      <c r="A753" s="1" t="s">
        <v>273</v>
      </c>
      <c r="B753" s="1" t="s">
        <v>272</v>
      </c>
      <c r="C753" s="1" t="s">
        <v>90</v>
      </c>
      <c r="D753" s="1">
        <v>1680</v>
      </c>
      <c r="E753" s="1">
        <v>0</v>
      </c>
      <c r="F753" s="1">
        <v>0</v>
      </c>
      <c r="G753" s="1">
        <v>1680</v>
      </c>
      <c r="H753" s="1">
        <v>44631</v>
      </c>
      <c r="I753" s="1">
        <v>44631</v>
      </c>
      <c r="J753" s="1">
        <v>24</v>
      </c>
      <c r="K753" s="1">
        <v>1680</v>
      </c>
      <c r="L753" s="1">
        <f t="shared" ref="L753:M777" si="40">+D753+F753-J753</f>
        <v>1656</v>
      </c>
      <c r="M753" s="1">
        <f t="shared" si="40"/>
        <v>0</v>
      </c>
      <c r="N753" s="1" t="s">
        <v>368</v>
      </c>
      <c r="O753" s="1">
        <v>2023</v>
      </c>
    </row>
    <row r="754" spans="1:15" ht="15.6" x14ac:dyDescent="0.3">
      <c r="A754" s="1" t="s">
        <v>275</v>
      </c>
      <c r="B754" s="1" t="s">
        <v>429</v>
      </c>
      <c r="C754" s="1" t="s">
        <v>90</v>
      </c>
      <c r="D754" s="1">
        <v>1053</v>
      </c>
      <c r="E754" s="1">
        <v>0</v>
      </c>
      <c r="F754" s="1">
        <v>0</v>
      </c>
      <c r="G754" s="1">
        <v>1053</v>
      </c>
      <c r="H754" s="1">
        <v>44631</v>
      </c>
      <c r="I754" s="1">
        <v>44631</v>
      </c>
      <c r="J754" s="1">
        <v>12</v>
      </c>
      <c r="K754" s="1">
        <v>1053</v>
      </c>
      <c r="L754" s="1">
        <f t="shared" si="40"/>
        <v>1041</v>
      </c>
      <c r="M754" s="1">
        <f t="shared" si="40"/>
        <v>0</v>
      </c>
      <c r="N754" s="1" t="s">
        <v>368</v>
      </c>
      <c r="O754" s="1">
        <v>2023</v>
      </c>
    </row>
    <row r="755" spans="1:15" ht="15.6" x14ac:dyDescent="0.3">
      <c r="A755" s="1" t="s">
        <v>277</v>
      </c>
      <c r="B755" s="1" t="s">
        <v>430</v>
      </c>
      <c r="C755" s="1" t="s">
        <v>90</v>
      </c>
      <c r="D755" s="1">
        <v>3780</v>
      </c>
      <c r="E755" s="1">
        <v>0</v>
      </c>
      <c r="F755" s="1">
        <v>0</v>
      </c>
      <c r="G755" s="1">
        <v>3780</v>
      </c>
      <c r="H755" s="1">
        <v>44631</v>
      </c>
      <c r="I755" s="1">
        <v>44631</v>
      </c>
      <c r="J755" s="1">
        <v>1</v>
      </c>
      <c r="K755" s="1">
        <v>3780</v>
      </c>
      <c r="L755" s="1">
        <f t="shared" si="40"/>
        <v>3779</v>
      </c>
      <c r="M755" s="1">
        <f t="shared" si="40"/>
        <v>0</v>
      </c>
      <c r="N755" s="1" t="s">
        <v>368</v>
      </c>
      <c r="O755" s="1">
        <v>2023</v>
      </c>
    </row>
    <row r="756" spans="1:15" ht="15.6" x14ac:dyDescent="0.3">
      <c r="A756" s="1" t="s">
        <v>279</v>
      </c>
      <c r="B756" s="1" t="s">
        <v>431</v>
      </c>
      <c r="C756" s="1" t="s">
        <v>90</v>
      </c>
      <c r="D756" s="1">
        <v>5070</v>
      </c>
      <c r="E756" s="1">
        <v>0</v>
      </c>
      <c r="F756" s="1">
        <v>0</v>
      </c>
      <c r="G756" s="1">
        <v>5070</v>
      </c>
      <c r="H756" s="1">
        <v>44631</v>
      </c>
      <c r="I756" s="1">
        <v>44631</v>
      </c>
      <c r="J756" s="1">
        <v>2</v>
      </c>
      <c r="K756" s="1">
        <v>5070</v>
      </c>
      <c r="L756" s="1">
        <f t="shared" si="40"/>
        <v>5068</v>
      </c>
      <c r="M756" s="1">
        <f t="shared" si="40"/>
        <v>0</v>
      </c>
      <c r="N756" s="1" t="s">
        <v>368</v>
      </c>
      <c r="O756" s="1">
        <v>2023</v>
      </c>
    </row>
    <row r="757" spans="1:15" ht="15.6" x14ac:dyDescent="0.3">
      <c r="A757" s="1" t="s">
        <v>281</v>
      </c>
      <c r="B757" s="1" t="s">
        <v>432</v>
      </c>
      <c r="C757" s="1" t="s">
        <v>90</v>
      </c>
      <c r="D757" s="1">
        <v>3597</v>
      </c>
      <c r="E757" s="1">
        <v>0</v>
      </c>
      <c r="F757" s="1">
        <v>0</v>
      </c>
      <c r="G757" s="1">
        <v>3597</v>
      </c>
      <c r="H757" s="1">
        <v>44631</v>
      </c>
      <c r="I757" s="1">
        <v>44631</v>
      </c>
      <c r="J757" s="1">
        <v>12</v>
      </c>
      <c r="K757" s="1">
        <v>3597</v>
      </c>
      <c r="L757" s="1">
        <f t="shared" si="40"/>
        <v>3585</v>
      </c>
      <c r="M757" s="1">
        <f t="shared" si="40"/>
        <v>0</v>
      </c>
      <c r="N757" s="1" t="s">
        <v>368</v>
      </c>
      <c r="O757" s="1">
        <v>2023</v>
      </c>
    </row>
    <row r="758" spans="1:15" ht="15.6" x14ac:dyDescent="0.3">
      <c r="A758" s="1" t="s">
        <v>283</v>
      </c>
      <c r="B758" s="1" t="s">
        <v>433</v>
      </c>
      <c r="C758" s="1" t="s">
        <v>90</v>
      </c>
      <c r="D758" s="1">
        <v>1180</v>
      </c>
      <c r="E758" s="1">
        <v>0</v>
      </c>
      <c r="F758" s="1">
        <v>0</v>
      </c>
      <c r="G758" s="1">
        <v>1180</v>
      </c>
      <c r="H758" s="1">
        <v>44631</v>
      </c>
      <c r="I758" s="1">
        <v>44631</v>
      </c>
      <c r="J758" s="1">
        <v>1</v>
      </c>
      <c r="K758" s="1">
        <v>1180</v>
      </c>
      <c r="L758" s="1">
        <f t="shared" si="40"/>
        <v>1179</v>
      </c>
      <c r="M758" s="1">
        <f t="shared" si="40"/>
        <v>0</v>
      </c>
      <c r="N758" s="1" t="s">
        <v>368</v>
      </c>
      <c r="O758" s="1">
        <v>2023</v>
      </c>
    </row>
    <row r="759" spans="1:15" ht="15.6" x14ac:dyDescent="0.3">
      <c r="A759" s="1" t="s">
        <v>285</v>
      </c>
      <c r="B759" s="1" t="s">
        <v>434</v>
      </c>
      <c r="C759" s="1" t="s">
        <v>90</v>
      </c>
      <c r="D759" s="1">
        <v>3597</v>
      </c>
      <c r="E759" s="1">
        <v>0</v>
      </c>
      <c r="F759" s="1">
        <v>0</v>
      </c>
      <c r="G759" s="1">
        <v>3597</v>
      </c>
      <c r="H759" s="1">
        <v>44631</v>
      </c>
      <c r="I759" s="1">
        <v>44631</v>
      </c>
      <c r="J759" s="1">
        <v>12</v>
      </c>
      <c r="K759" s="1">
        <v>3597</v>
      </c>
      <c r="L759" s="1">
        <f t="shared" si="40"/>
        <v>3585</v>
      </c>
      <c r="M759" s="1">
        <f t="shared" si="40"/>
        <v>0</v>
      </c>
      <c r="N759" s="1" t="s">
        <v>368</v>
      </c>
      <c r="O759" s="1">
        <v>2023</v>
      </c>
    </row>
    <row r="760" spans="1:15" ht="15.6" x14ac:dyDescent="0.3">
      <c r="A760" s="1" t="s">
        <v>287</v>
      </c>
      <c r="B760" s="1" t="s">
        <v>435</v>
      </c>
      <c r="C760" s="1" t="s">
        <v>90</v>
      </c>
      <c r="D760" s="1">
        <v>488</v>
      </c>
      <c r="E760" s="1">
        <v>0</v>
      </c>
      <c r="F760" s="1">
        <v>0</v>
      </c>
      <c r="G760" s="1">
        <v>488</v>
      </c>
      <c r="H760" s="1">
        <v>44631</v>
      </c>
      <c r="I760" s="1">
        <v>44631</v>
      </c>
      <c r="J760" s="1">
        <v>1</v>
      </c>
      <c r="K760" s="1">
        <v>488</v>
      </c>
      <c r="L760" s="1">
        <f t="shared" si="40"/>
        <v>487</v>
      </c>
      <c r="M760" s="1">
        <f t="shared" si="40"/>
        <v>0</v>
      </c>
      <c r="N760" s="1" t="s">
        <v>368</v>
      </c>
      <c r="O760" s="1">
        <v>2023</v>
      </c>
    </row>
    <row r="761" spans="1:15" ht="15.6" x14ac:dyDescent="0.3">
      <c r="A761" s="1" t="s">
        <v>289</v>
      </c>
      <c r="B761" s="1" t="s">
        <v>436</v>
      </c>
      <c r="C761" s="1" t="s">
        <v>90</v>
      </c>
      <c r="D761" s="1">
        <v>1024</v>
      </c>
      <c r="E761" s="1">
        <v>0</v>
      </c>
      <c r="F761" s="1">
        <v>0</v>
      </c>
      <c r="G761" s="1">
        <v>1024</v>
      </c>
      <c r="H761" s="1">
        <v>44631</v>
      </c>
      <c r="I761" s="1">
        <v>44631</v>
      </c>
      <c r="J761" s="1">
        <v>2</v>
      </c>
      <c r="K761" s="1">
        <v>1024</v>
      </c>
      <c r="L761" s="1">
        <f t="shared" si="40"/>
        <v>1022</v>
      </c>
      <c r="M761" s="1">
        <f t="shared" si="40"/>
        <v>0</v>
      </c>
      <c r="N761" s="1" t="s">
        <v>368</v>
      </c>
      <c r="O761" s="1">
        <v>2023</v>
      </c>
    </row>
    <row r="762" spans="1:15" ht="15.6" x14ac:dyDescent="0.3">
      <c r="A762" s="1" t="s">
        <v>291</v>
      </c>
      <c r="B762" s="1" t="s">
        <v>437</v>
      </c>
      <c r="C762" s="1" t="s">
        <v>90</v>
      </c>
      <c r="D762" s="1">
        <v>567</v>
      </c>
      <c r="E762" s="1">
        <v>0</v>
      </c>
      <c r="F762" s="1">
        <v>0</v>
      </c>
      <c r="G762" s="1">
        <v>567</v>
      </c>
      <c r="H762" s="1">
        <v>44631</v>
      </c>
      <c r="I762" s="1">
        <v>44631</v>
      </c>
      <c r="J762" s="1">
        <v>1</v>
      </c>
      <c r="K762" s="1">
        <v>567</v>
      </c>
      <c r="L762" s="1">
        <f t="shared" si="40"/>
        <v>566</v>
      </c>
      <c r="M762" s="1">
        <f t="shared" si="40"/>
        <v>0</v>
      </c>
      <c r="N762" s="1" t="s">
        <v>368</v>
      </c>
      <c r="O762" s="1">
        <v>2023</v>
      </c>
    </row>
    <row r="763" spans="1:15" ht="15.6" x14ac:dyDescent="0.3">
      <c r="A763" s="1" t="s">
        <v>438</v>
      </c>
      <c r="B763" s="1" t="s">
        <v>435</v>
      </c>
      <c r="C763" s="1" t="s">
        <v>90</v>
      </c>
      <c r="D763" s="1">
        <v>488</v>
      </c>
      <c r="E763" s="1">
        <v>0</v>
      </c>
      <c r="F763" s="1">
        <v>0</v>
      </c>
      <c r="G763" s="1">
        <v>488</v>
      </c>
      <c r="H763" s="1">
        <v>44631</v>
      </c>
      <c r="I763" s="1">
        <v>44631</v>
      </c>
      <c r="J763" s="1">
        <v>1</v>
      </c>
      <c r="K763" s="1">
        <v>488</v>
      </c>
      <c r="L763" s="1">
        <f t="shared" si="40"/>
        <v>487</v>
      </c>
      <c r="M763" s="1">
        <f t="shared" si="40"/>
        <v>0</v>
      </c>
      <c r="N763" s="1" t="s">
        <v>368</v>
      </c>
      <c r="O763" s="1">
        <v>2023</v>
      </c>
    </row>
    <row r="764" spans="1:15" ht="15.6" x14ac:dyDescent="0.3">
      <c r="A764" s="1" t="s">
        <v>439</v>
      </c>
      <c r="B764" s="1" t="s">
        <v>440</v>
      </c>
      <c r="C764" s="1" t="s">
        <v>90</v>
      </c>
      <c r="D764" s="1">
        <v>3115</v>
      </c>
      <c r="E764" s="1">
        <v>0</v>
      </c>
      <c r="F764" s="1">
        <v>0</v>
      </c>
      <c r="G764" s="1">
        <v>3115</v>
      </c>
      <c r="H764" s="1">
        <v>44631</v>
      </c>
      <c r="I764" s="1">
        <v>44631</v>
      </c>
      <c r="J764" s="1">
        <v>1</v>
      </c>
      <c r="K764" s="1">
        <v>3115</v>
      </c>
      <c r="L764" s="1">
        <f t="shared" si="40"/>
        <v>3114</v>
      </c>
      <c r="M764" s="1">
        <f t="shared" si="40"/>
        <v>0</v>
      </c>
      <c r="N764" s="1" t="s">
        <v>368</v>
      </c>
      <c r="O764" s="1">
        <v>2023</v>
      </c>
    </row>
    <row r="765" spans="1:15" ht="15.6" x14ac:dyDescent="0.3">
      <c r="A765" s="1" t="s">
        <v>441</v>
      </c>
      <c r="B765" s="1" t="s">
        <v>442</v>
      </c>
      <c r="C765" s="1" t="s">
        <v>90</v>
      </c>
      <c r="D765" s="1">
        <v>236</v>
      </c>
      <c r="E765" s="1">
        <v>0</v>
      </c>
      <c r="F765" s="1">
        <v>0</v>
      </c>
      <c r="G765" s="1">
        <v>236</v>
      </c>
      <c r="H765" s="1">
        <v>44631</v>
      </c>
      <c r="I765" s="1">
        <v>44631</v>
      </c>
      <c r="J765" s="1">
        <v>1</v>
      </c>
      <c r="K765" s="1">
        <v>236</v>
      </c>
      <c r="L765" s="1">
        <f t="shared" si="40"/>
        <v>235</v>
      </c>
      <c r="M765" s="1">
        <f t="shared" si="40"/>
        <v>0</v>
      </c>
      <c r="N765" s="1" t="s">
        <v>368</v>
      </c>
      <c r="O765" s="1">
        <v>2023</v>
      </c>
    </row>
    <row r="766" spans="1:15" ht="15.6" x14ac:dyDescent="0.3">
      <c r="A766" s="1" t="s">
        <v>443</v>
      </c>
      <c r="B766" s="1" t="s">
        <v>444</v>
      </c>
      <c r="C766" s="1" t="s">
        <v>90</v>
      </c>
      <c r="D766" s="1">
        <v>1820</v>
      </c>
      <c r="E766" s="1">
        <v>0</v>
      </c>
      <c r="F766" s="1">
        <v>0</v>
      </c>
      <c r="G766" s="1">
        <v>1820</v>
      </c>
      <c r="H766" s="1">
        <v>44631</v>
      </c>
      <c r="I766" s="1">
        <v>44631</v>
      </c>
      <c r="J766" s="1">
        <v>1</v>
      </c>
      <c r="K766" s="1">
        <v>1820</v>
      </c>
      <c r="L766" s="1">
        <f t="shared" si="40"/>
        <v>1819</v>
      </c>
      <c r="M766" s="1">
        <f t="shared" si="40"/>
        <v>0</v>
      </c>
      <c r="N766" s="1" t="s">
        <v>368</v>
      </c>
      <c r="O766" s="1">
        <v>2023</v>
      </c>
    </row>
    <row r="767" spans="1:15" ht="15.6" x14ac:dyDescent="0.3">
      <c r="A767" s="1" t="s">
        <v>445</v>
      </c>
      <c r="B767" s="1" t="s">
        <v>274</v>
      </c>
      <c r="C767" s="1" t="s">
        <v>90</v>
      </c>
      <c r="D767" s="1"/>
      <c r="E767" s="1">
        <v>0</v>
      </c>
      <c r="F767" s="1">
        <v>0</v>
      </c>
      <c r="G767" s="1">
        <v>0</v>
      </c>
      <c r="H767" s="1">
        <v>44631</v>
      </c>
      <c r="I767" s="1">
        <v>44631</v>
      </c>
      <c r="J767" s="1">
        <v>0</v>
      </c>
      <c r="K767" s="1"/>
      <c r="L767" s="1">
        <f t="shared" si="40"/>
        <v>0</v>
      </c>
      <c r="M767" s="1">
        <f t="shared" si="40"/>
        <v>0</v>
      </c>
      <c r="N767" s="1" t="s">
        <v>368</v>
      </c>
      <c r="O767" s="1">
        <v>2023</v>
      </c>
    </row>
    <row r="768" spans="1:15" ht="15.6" x14ac:dyDescent="0.3">
      <c r="A768" s="1" t="s">
        <v>446</v>
      </c>
      <c r="B768" s="1" t="s">
        <v>276</v>
      </c>
      <c r="C768" s="1" t="s">
        <v>90</v>
      </c>
      <c r="D768" s="1"/>
      <c r="E768" s="1">
        <v>0</v>
      </c>
      <c r="F768" s="1">
        <v>0</v>
      </c>
      <c r="G768" s="1">
        <v>0</v>
      </c>
      <c r="H768" s="1">
        <v>44631</v>
      </c>
      <c r="I768" s="1">
        <v>44631</v>
      </c>
      <c r="J768" s="1">
        <v>0</v>
      </c>
      <c r="K768" s="1"/>
      <c r="L768" s="1">
        <f t="shared" si="40"/>
        <v>0</v>
      </c>
      <c r="M768" s="1">
        <f t="shared" si="40"/>
        <v>0</v>
      </c>
      <c r="N768" s="1" t="s">
        <v>368</v>
      </c>
      <c r="O768" s="1">
        <v>2023</v>
      </c>
    </row>
    <row r="769" spans="1:15" ht="15.6" x14ac:dyDescent="0.3">
      <c r="A769" s="1" t="s">
        <v>447</v>
      </c>
      <c r="B769" s="1" t="s">
        <v>278</v>
      </c>
      <c r="C769" s="1" t="s">
        <v>90</v>
      </c>
      <c r="D769" s="1"/>
      <c r="E769" s="1">
        <v>0</v>
      </c>
      <c r="F769" s="1">
        <v>0</v>
      </c>
      <c r="G769" s="1">
        <v>0</v>
      </c>
      <c r="H769" s="1">
        <v>44631</v>
      </c>
      <c r="I769" s="1">
        <v>44631</v>
      </c>
      <c r="J769" s="1">
        <v>0</v>
      </c>
      <c r="K769" s="1"/>
      <c r="L769" s="1">
        <f t="shared" si="40"/>
        <v>0</v>
      </c>
      <c r="M769" s="1">
        <f t="shared" si="40"/>
        <v>0</v>
      </c>
      <c r="N769" s="1" t="s">
        <v>368</v>
      </c>
      <c r="O769" s="1">
        <v>2023</v>
      </c>
    </row>
    <row r="770" spans="1:15" ht="15.6" x14ac:dyDescent="0.3">
      <c r="A770" s="1" t="s">
        <v>448</v>
      </c>
      <c r="B770" s="1" t="s">
        <v>280</v>
      </c>
      <c r="C770" s="1" t="s">
        <v>90</v>
      </c>
      <c r="D770" s="1"/>
      <c r="E770" s="1">
        <v>0</v>
      </c>
      <c r="F770" s="1">
        <v>0</v>
      </c>
      <c r="G770" s="1">
        <v>0</v>
      </c>
      <c r="H770" s="1">
        <v>44631</v>
      </c>
      <c r="I770" s="1">
        <v>44631</v>
      </c>
      <c r="J770" s="1">
        <v>0</v>
      </c>
      <c r="K770" s="1"/>
      <c r="L770" s="1">
        <f t="shared" si="40"/>
        <v>0</v>
      </c>
      <c r="M770" s="1">
        <f t="shared" si="40"/>
        <v>0</v>
      </c>
      <c r="N770" s="1" t="s">
        <v>368</v>
      </c>
      <c r="O770" s="1">
        <v>2023</v>
      </c>
    </row>
    <row r="771" spans="1:15" ht="15.6" x14ac:dyDescent="0.3">
      <c r="A771" s="1" t="s">
        <v>449</v>
      </c>
      <c r="B771" s="1" t="s">
        <v>282</v>
      </c>
      <c r="C771" s="1" t="s">
        <v>90</v>
      </c>
      <c r="D771" s="1"/>
      <c r="E771" s="1">
        <v>0</v>
      </c>
      <c r="F771" s="1">
        <v>0</v>
      </c>
      <c r="G771" s="1">
        <v>0</v>
      </c>
      <c r="H771" s="1">
        <v>44631</v>
      </c>
      <c r="I771" s="1">
        <v>44631</v>
      </c>
      <c r="J771" s="1">
        <v>0</v>
      </c>
      <c r="K771" s="1"/>
      <c r="L771" s="1">
        <f t="shared" si="40"/>
        <v>0</v>
      </c>
      <c r="M771" s="1">
        <f t="shared" si="40"/>
        <v>0</v>
      </c>
      <c r="N771" s="1" t="s">
        <v>368</v>
      </c>
      <c r="O771" s="1">
        <v>2023</v>
      </c>
    </row>
    <row r="772" spans="1:15" ht="15.6" x14ac:dyDescent="0.3">
      <c r="A772" s="1" t="s">
        <v>450</v>
      </c>
      <c r="B772" s="1" t="s">
        <v>284</v>
      </c>
      <c r="C772" s="1" t="s">
        <v>90</v>
      </c>
      <c r="D772" s="1"/>
      <c r="E772" s="1">
        <v>0</v>
      </c>
      <c r="F772" s="1">
        <v>0</v>
      </c>
      <c r="G772" s="1">
        <v>0</v>
      </c>
      <c r="H772" s="1">
        <v>44631</v>
      </c>
      <c r="I772" s="1">
        <v>44631</v>
      </c>
      <c r="J772" s="1">
        <v>0</v>
      </c>
      <c r="K772" s="1"/>
      <c r="L772" s="1">
        <f t="shared" si="40"/>
        <v>0</v>
      </c>
      <c r="M772" s="1">
        <f t="shared" si="40"/>
        <v>0</v>
      </c>
      <c r="N772" s="1" t="s">
        <v>368</v>
      </c>
      <c r="O772" s="1">
        <v>2023</v>
      </c>
    </row>
    <row r="773" spans="1:15" ht="15.6" x14ac:dyDescent="0.3">
      <c r="A773" s="1" t="s">
        <v>451</v>
      </c>
      <c r="B773" s="1" t="s">
        <v>286</v>
      </c>
      <c r="C773" s="1" t="s">
        <v>90</v>
      </c>
      <c r="D773" s="1"/>
      <c r="E773" s="1">
        <v>0</v>
      </c>
      <c r="F773" s="1">
        <v>0</v>
      </c>
      <c r="G773" s="1">
        <v>0</v>
      </c>
      <c r="H773" s="1">
        <v>44631</v>
      </c>
      <c r="I773" s="1">
        <v>44631</v>
      </c>
      <c r="J773" s="1">
        <v>0</v>
      </c>
      <c r="K773" s="1"/>
      <c r="L773" s="1">
        <f t="shared" si="40"/>
        <v>0</v>
      </c>
      <c r="M773" s="1">
        <f t="shared" si="40"/>
        <v>0</v>
      </c>
      <c r="N773" s="1" t="s">
        <v>368</v>
      </c>
      <c r="O773" s="1">
        <v>2023</v>
      </c>
    </row>
    <row r="774" spans="1:15" ht="15.6" x14ac:dyDescent="0.3">
      <c r="A774" s="1" t="s">
        <v>452</v>
      </c>
      <c r="B774" s="1" t="s">
        <v>288</v>
      </c>
      <c r="C774" s="1" t="s">
        <v>90</v>
      </c>
      <c r="D774" s="1"/>
      <c r="E774" s="1">
        <v>0</v>
      </c>
      <c r="F774" s="1">
        <v>0</v>
      </c>
      <c r="G774" s="1">
        <v>0</v>
      </c>
      <c r="H774" s="1">
        <v>44631</v>
      </c>
      <c r="I774" s="1">
        <v>44631</v>
      </c>
      <c r="J774" s="1">
        <v>0</v>
      </c>
      <c r="K774" s="1"/>
      <c r="L774" s="1">
        <f t="shared" si="40"/>
        <v>0</v>
      </c>
      <c r="M774" s="1">
        <f t="shared" si="40"/>
        <v>0</v>
      </c>
      <c r="N774" s="1" t="s">
        <v>368</v>
      </c>
      <c r="O774" s="1">
        <v>2023</v>
      </c>
    </row>
    <row r="775" spans="1:15" ht="15.6" x14ac:dyDescent="0.3">
      <c r="A775" s="1" t="s">
        <v>453</v>
      </c>
      <c r="B775" s="1" t="s">
        <v>290</v>
      </c>
      <c r="C775" s="1" t="s">
        <v>90</v>
      </c>
      <c r="D775" s="1"/>
      <c r="E775" s="1">
        <v>0</v>
      </c>
      <c r="F775" s="1">
        <v>0</v>
      </c>
      <c r="G775" s="1">
        <v>0</v>
      </c>
      <c r="H775" s="1">
        <v>44631</v>
      </c>
      <c r="I775" s="1">
        <v>44631</v>
      </c>
      <c r="J775" s="1">
        <v>0</v>
      </c>
      <c r="K775" s="1"/>
      <c r="L775" s="1">
        <f t="shared" si="40"/>
        <v>0</v>
      </c>
      <c r="M775" s="1">
        <f t="shared" si="40"/>
        <v>0</v>
      </c>
      <c r="N775" s="1" t="s">
        <v>368</v>
      </c>
      <c r="O775" s="1">
        <v>2023</v>
      </c>
    </row>
    <row r="776" spans="1:15" ht="15.6" x14ac:dyDescent="0.3">
      <c r="A776" s="1" t="s">
        <v>454</v>
      </c>
      <c r="B776" s="1" t="s">
        <v>292</v>
      </c>
      <c r="C776" s="1" t="s">
        <v>90</v>
      </c>
      <c r="D776" s="1"/>
      <c r="E776" s="1">
        <v>0</v>
      </c>
      <c r="F776" s="1">
        <v>0</v>
      </c>
      <c r="G776" s="1">
        <v>0</v>
      </c>
      <c r="H776" s="1">
        <v>44631</v>
      </c>
      <c r="I776" s="1">
        <v>44631</v>
      </c>
      <c r="J776" s="1">
        <v>0</v>
      </c>
      <c r="K776" s="1"/>
      <c r="L776" s="1">
        <f t="shared" si="40"/>
        <v>0</v>
      </c>
      <c r="M776" s="1">
        <f t="shared" si="40"/>
        <v>0</v>
      </c>
      <c r="N776" s="1" t="s">
        <v>368</v>
      </c>
      <c r="O776" s="1">
        <v>2023</v>
      </c>
    </row>
    <row r="777" spans="1:15" ht="15.6" x14ac:dyDescent="0.3">
      <c r="A777" s="1"/>
      <c r="B777" s="1" t="s">
        <v>455</v>
      </c>
      <c r="C777" s="1"/>
      <c r="D777" s="1"/>
      <c r="E777" s="1"/>
      <c r="F777" s="1">
        <v>2</v>
      </c>
      <c r="G777" s="1">
        <v>1489.63</v>
      </c>
      <c r="H777" s="1" t="s">
        <v>456</v>
      </c>
      <c r="I777" s="1" t="s">
        <v>456</v>
      </c>
      <c r="J777" s="1">
        <v>2</v>
      </c>
      <c r="K777" s="1">
        <v>1489.63</v>
      </c>
      <c r="L777" s="1">
        <f t="shared" si="40"/>
        <v>0</v>
      </c>
      <c r="M777" s="1">
        <v>0</v>
      </c>
      <c r="N777" s="1" t="s">
        <v>368</v>
      </c>
      <c r="O777" s="1">
        <v>2023</v>
      </c>
    </row>
    <row r="778" spans="1:15" ht="15.6" x14ac:dyDescent="0.3">
      <c r="A778" s="1"/>
      <c r="B778" s="1" t="s">
        <v>457</v>
      </c>
      <c r="C778" s="1"/>
      <c r="D778" s="1"/>
      <c r="E778" s="1"/>
      <c r="F778" s="1">
        <v>2</v>
      </c>
      <c r="G778" s="1">
        <v>600.01</v>
      </c>
      <c r="H778" s="1" t="s">
        <v>456</v>
      </c>
      <c r="I778" s="1" t="s">
        <v>456</v>
      </c>
      <c r="J778" s="1">
        <v>2</v>
      </c>
      <c r="K778" s="1">
        <v>600.01</v>
      </c>
      <c r="L778" s="1">
        <f t="shared" ref="L778:M793" si="41">+D778+F778-J778</f>
        <v>0</v>
      </c>
      <c r="M778" s="1">
        <f t="shared" si="41"/>
        <v>0</v>
      </c>
      <c r="N778" s="1" t="s">
        <v>368</v>
      </c>
      <c r="O778" s="1">
        <v>2023</v>
      </c>
    </row>
    <row r="779" spans="1:15" ht="15.6" x14ac:dyDescent="0.3">
      <c r="A779" s="1"/>
      <c r="B779" s="1" t="s">
        <v>458</v>
      </c>
      <c r="C779" s="1"/>
      <c r="D779" s="1"/>
      <c r="E779" s="1"/>
      <c r="F779" s="1">
        <v>1</v>
      </c>
      <c r="G779" s="1">
        <v>1145.99</v>
      </c>
      <c r="H779" s="1" t="s">
        <v>456</v>
      </c>
      <c r="I779" s="1" t="s">
        <v>456</v>
      </c>
      <c r="J779" s="1">
        <v>1</v>
      </c>
      <c r="K779" s="1">
        <v>1145.99</v>
      </c>
      <c r="L779" s="1">
        <f t="shared" si="41"/>
        <v>0</v>
      </c>
      <c r="M779" s="1">
        <f t="shared" si="41"/>
        <v>0</v>
      </c>
      <c r="N779" s="1" t="s">
        <v>368</v>
      </c>
      <c r="O779" s="1">
        <v>2023</v>
      </c>
    </row>
    <row r="780" spans="1:15" ht="15.6" x14ac:dyDescent="0.3">
      <c r="A780" s="1"/>
      <c r="B780" s="1" t="s">
        <v>459</v>
      </c>
      <c r="C780" s="1"/>
      <c r="D780" s="1"/>
      <c r="E780" s="1"/>
      <c r="F780" s="1">
        <v>2</v>
      </c>
      <c r="G780" s="1">
        <v>125.03</v>
      </c>
      <c r="H780" s="1" t="s">
        <v>456</v>
      </c>
      <c r="I780" s="1" t="s">
        <v>456</v>
      </c>
      <c r="J780" s="1">
        <v>2</v>
      </c>
      <c r="K780" s="1">
        <v>125.03</v>
      </c>
      <c r="L780" s="1">
        <f t="shared" si="41"/>
        <v>0</v>
      </c>
      <c r="M780" s="1">
        <f t="shared" si="41"/>
        <v>0</v>
      </c>
      <c r="N780" s="1" t="s">
        <v>368</v>
      </c>
      <c r="O780" s="1">
        <v>2023</v>
      </c>
    </row>
    <row r="781" spans="1:15" ht="15.6" x14ac:dyDescent="0.3">
      <c r="A781" s="1"/>
      <c r="B781" s="1" t="s">
        <v>460</v>
      </c>
      <c r="C781" s="1"/>
      <c r="D781" s="1"/>
      <c r="E781" s="1"/>
      <c r="F781" s="1">
        <v>2</v>
      </c>
      <c r="G781" s="1">
        <v>312.52999999999997</v>
      </c>
      <c r="H781" s="1" t="s">
        <v>456</v>
      </c>
      <c r="I781" s="1" t="s">
        <v>456</v>
      </c>
      <c r="J781" s="1">
        <v>2</v>
      </c>
      <c r="K781" s="1">
        <v>312.52999999999997</v>
      </c>
      <c r="L781" s="1">
        <f t="shared" si="41"/>
        <v>0</v>
      </c>
      <c r="M781" s="1">
        <f t="shared" si="41"/>
        <v>0</v>
      </c>
      <c r="N781" s="1" t="s">
        <v>368</v>
      </c>
      <c r="O781" s="1">
        <v>2023</v>
      </c>
    </row>
    <row r="782" spans="1:15" ht="15.6" x14ac:dyDescent="0.3">
      <c r="A782" s="1"/>
      <c r="B782" s="1" t="s">
        <v>461</v>
      </c>
      <c r="C782" s="1"/>
      <c r="D782" s="1"/>
      <c r="E782" s="1"/>
      <c r="F782" s="1">
        <v>2</v>
      </c>
      <c r="G782" s="1">
        <v>464.85</v>
      </c>
      <c r="H782" s="1" t="s">
        <v>456</v>
      </c>
      <c r="I782" s="1" t="s">
        <v>456</v>
      </c>
      <c r="J782" s="1">
        <v>2</v>
      </c>
      <c r="K782" s="1">
        <v>464.85</v>
      </c>
      <c r="L782" s="1">
        <f t="shared" si="41"/>
        <v>0</v>
      </c>
      <c r="M782" s="1">
        <f t="shared" si="41"/>
        <v>0</v>
      </c>
      <c r="N782" s="1" t="s">
        <v>368</v>
      </c>
      <c r="O782" s="1">
        <v>2023</v>
      </c>
    </row>
    <row r="783" spans="1:15" ht="15.6" x14ac:dyDescent="0.3">
      <c r="A783" s="1"/>
      <c r="B783" s="1" t="s">
        <v>205</v>
      </c>
      <c r="C783" s="1"/>
      <c r="D783" s="1"/>
      <c r="E783" s="1"/>
      <c r="F783" s="1">
        <v>6</v>
      </c>
      <c r="G783" s="1">
        <v>412.55</v>
      </c>
      <c r="H783" s="1" t="s">
        <v>456</v>
      </c>
      <c r="I783" s="1" t="s">
        <v>456</v>
      </c>
      <c r="J783" s="1">
        <v>6</v>
      </c>
      <c r="K783" s="1">
        <v>412.55</v>
      </c>
      <c r="L783" s="1">
        <f t="shared" si="41"/>
        <v>0</v>
      </c>
      <c r="M783" s="1">
        <f t="shared" si="41"/>
        <v>0</v>
      </c>
      <c r="N783" s="1" t="s">
        <v>368</v>
      </c>
      <c r="O783" s="1">
        <v>2023</v>
      </c>
    </row>
    <row r="784" spans="1:15" ht="15.6" x14ac:dyDescent="0.3">
      <c r="A784" s="1"/>
      <c r="B784" s="1" t="s">
        <v>462</v>
      </c>
      <c r="C784" s="1"/>
      <c r="D784" s="1"/>
      <c r="E784" s="1"/>
      <c r="F784" s="1">
        <v>7</v>
      </c>
      <c r="G784" s="1">
        <v>16625.07</v>
      </c>
      <c r="H784" s="1" t="s">
        <v>456</v>
      </c>
      <c r="I784" s="1" t="s">
        <v>456</v>
      </c>
      <c r="J784" s="1">
        <v>7</v>
      </c>
      <c r="K784" s="1">
        <v>16625</v>
      </c>
      <c r="L784" s="1">
        <f t="shared" si="41"/>
        <v>0</v>
      </c>
      <c r="M784" s="1">
        <v>0</v>
      </c>
      <c r="N784" s="1" t="s">
        <v>368</v>
      </c>
      <c r="O784" s="1">
        <v>2023</v>
      </c>
    </row>
    <row r="785" spans="1:15" ht="15.6" x14ac:dyDescent="0.3">
      <c r="A785" s="1"/>
      <c r="B785" s="1" t="s">
        <v>463</v>
      </c>
      <c r="C785" s="1"/>
      <c r="D785" s="1"/>
      <c r="E785" s="1"/>
      <c r="F785" s="1">
        <v>12</v>
      </c>
      <c r="G785" s="1">
        <v>118500.08</v>
      </c>
      <c r="H785" s="1" t="s">
        <v>456</v>
      </c>
      <c r="I785" s="1" t="s">
        <v>456</v>
      </c>
      <c r="J785" s="1">
        <v>12</v>
      </c>
      <c r="K785" s="1">
        <v>118500.08</v>
      </c>
      <c r="L785" s="1">
        <f t="shared" si="41"/>
        <v>0</v>
      </c>
      <c r="M785" s="1">
        <f t="shared" si="41"/>
        <v>0</v>
      </c>
      <c r="N785" s="1" t="s">
        <v>368</v>
      </c>
      <c r="O785" s="1">
        <v>2023</v>
      </c>
    </row>
    <row r="786" spans="1:15" ht="15.6" x14ac:dyDescent="0.3">
      <c r="A786" s="1"/>
      <c r="B786" s="1" t="s">
        <v>464</v>
      </c>
      <c r="C786" s="1"/>
      <c r="D786" s="1"/>
      <c r="E786" s="1"/>
      <c r="F786" s="1">
        <v>2</v>
      </c>
      <c r="G786" s="1">
        <v>375</v>
      </c>
      <c r="H786" s="1" t="s">
        <v>456</v>
      </c>
      <c r="I786" s="1" t="s">
        <v>456</v>
      </c>
      <c r="J786" s="1">
        <v>2</v>
      </c>
      <c r="K786" s="1">
        <v>375</v>
      </c>
      <c r="L786" s="1">
        <f t="shared" si="41"/>
        <v>0</v>
      </c>
      <c r="M786" s="1">
        <f t="shared" si="41"/>
        <v>0</v>
      </c>
      <c r="N786" s="1" t="s">
        <v>368</v>
      </c>
      <c r="O786" s="1">
        <v>2023</v>
      </c>
    </row>
    <row r="787" spans="1:15" ht="15.6" x14ac:dyDescent="0.3">
      <c r="A787" s="1"/>
      <c r="B787" s="1" t="s">
        <v>465</v>
      </c>
      <c r="C787" s="1"/>
      <c r="D787" s="1"/>
      <c r="E787" s="1"/>
      <c r="F787" s="1">
        <v>4</v>
      </c>
      <c r="G787" s="1">
        <v>2582.4499999999998</v>
      </c>
      <c r="H787" s="1" t="s">
        <v>456</v>
      </c>
      <c r="I787" s="1" t="s">
        <v>456</v>
      </c>
      <c r="J787" s="1">
        <v>4</v>
      </c>
      <c r="K787" s="1">
        <v>2582.4499999999998</v>
      </c>
      <c r="L787" s="1">
        <f t="shared" si="41"/>
        <v>0</v>
      </c>
      <c r="M787" s="1">
        <f t="shared" si="41"/>
        <v>0</v>
      </c>
      <c r="N787" s="1" t="s">
        <v>368</v>
      </c>
      <c r="O787" s="1">
        <v>2023</v>
      </c>
    </row>
    <row r="788" spans="1:15" ht="15.6" x14ac:dyDescent="0.3">
      <c r="A788" s="1"/>
      <c r="B788" s="1" t="s">
        <v>466</v>
      </c>
      <c r="C788" s="1"/>
      <c r="D788" s="1"/>
      <c r="E788" s="1"/>
      <c r="F788" s="1">
        <v>500</v>
      </c>
      <c r="G788" s="1">
        <v>5575.5</v>
      </c>
      <c r="H788" s="1" t="s">
        <v>456</v>
      </c>
      <c r="I788" s="1" t="s">
        <v>456</v>
      </c>
      <c r="J788" s="1">
        <v>500</v>
      </c>
      <c r="K788" s="1">
        <v>5575.5</v>
      </c>
      <c r="L788" s="1">
        <f t="shared" si="41"/>
        <v>0</v>
      </c>
      <c r="M788" s="1">
        <f t="shared" si="41"/>
        <v>0</v>
      </c>
      <c r="N788" s="1" t="s">
        <v>368</v>
      </c>
      <c r="O788" s="1">
        <v>2023</v>
      </c>
    </row>
    <row r="789" spans="1:15" ht="15.6" x14ac:dyDescent="0.3">
      <c r="A789" s="1"/>
      <c r="B789" s="1" t="s">
        <v>467</v>
      </c>
      <c r="C789" s="1"/>
      <c r="D789" s="1"/>
      <c r="E789" s="1"/>
      <c r="F789" s="1">
        <v>500</v>
      </c>
      <c r="G789" s="1">
        <v>8242.2999999999993</v>
      </c>
      <c r="H789" s="1" t="s">
        <v>456</v>
      </c>
      <c r="I789" s="1" t="s">
        <v>456</v>
      </c>
      <c r="J789" s="1">
        <v>500</v>
      </c>
      <c r="K789" s="1">
        <v>8242.2999999999993</v>
      </c>
      <c r="L789" s="1">
        <f t="shared" si="41"/>
        <v>0</v>
      </c>
      <c r="M789" s="1">
        <f t="shared" si="41"/>
        <v>0</v>
      </c>
      <c r="N789" s="1" t="s">
        <v>368</v>
      </c>
      <c r="O789" s="1">
        <v>2023</v>
      </c>
    </row>
    <row r="790" spans="1:15" ht="15.6" x14ac:dyDescent="0.3">
      <c r="A790" s="1"/>
      <c r="B790" s="1" t="s">
        <v>468</v>
      </c>
      <c r="C790" s="1"/>
      <c r="D790" s="1"/>
      <c r="E790" s="1"/>
      <c r="F790" s="1">
        <v>3</v>
      </c>
      <c r="G790" s="1">
        <v>11081.26</v>
      </c>
      <c r="H790" s="1" t="s">
        <v>456</v>
      </c>
      <c r="I790" s="1" t="s">
        <v>456</v>
      </c>
      <c r="J790" s="1">
        <v>3</v>
      </c>
      <c r="K790" s="1">
        <v>11081.26</v>
      </c>
      <c r="L790" s="1">
        <f t="shared" si="41"/>
        <v>0</v>
      </c>
      <c r="M790" s="1">
        <f t="shared" si="41"/>
        <v>0</v>
      </c>
      <c r="N790" s="1" t="s">
        <v>368</v>
      </c>
      <c r="O790" s="1">
        <v>2023</v>
      </c>
    </row>
    <row r="791" spans="1:15" ht="15.6" x14ac:dyDescent="0.3">
      <c r="A791" s="1"/>
      <c r="B791" s="1" t="s">
        <v>469</v>
      </c>
      <c r="C791" s="1"/>
      <c r="D791" s="1"/>
      <c r="E791" s="1"/>
      <c r="F791" s="1">
        <v>10</v>
      </c>
      <c r="G791" s="1">
        <v>5304.93</v>
      </c>
      <c r="H791" s="1" t="s">
        <v>456</v>
      </c>
      <c r="I791" s="1" t="s">
        <v>456</v>
      </c>
      <c r="J791" s="1">
        <v>10</v>
      </c>
      <c r="K791" s="1">
        <v>5304.93</v>
      </c>
      <c r="L791" s="1">
        <f t="shared" si="41"/>
        <v>0</v>
      </c>
      <c r="M791" s="1">
        <f t="shared" si="41"/>
        <v>0</v>
      </c>
      <c r="N791" s="1" t="s">
        <v>368</v>
      </c>
      <c r="O791" s="1">
        <v>2023</v>
      </c>
    </row>
    <row r="792" spans="1:15" ht="15.6" x14ac:dyDescent="0.3">
      <c r="A792" s="1"/>
      <c r="B792" s="1" t="s">
        <v>470</v>
      </c>
      <c r="C792" s="1"/>
      <c r="D792" s="1"/>
      <c r="E792" s="1"/>
      <c r="F792" s="1">
        <v>1</v>
      </c>
      <c r="G792" s="1">
        <v>453.98</v>
      </c>
      <c r="H792" s="1" t="s">
        <v>456</v>
      </c>
      <c r="I792" s="1" t="s">
        <v>456</v>
      </c>
      <c r="J792" s="1">
        <v>1</v>
      </c>
      <c r="K792" s="1">
        <v>453.98</v>
      </c>
      <c r="L792" s="1">
        <f t="shared" si="41"/>
        <v>0</v>
      </c>
      <c r="M792" s="1">
        <f t="shared" si="41"/>
        <v>0</v>
      </c>
      <c r="N792" s="1" t="s">
        <v>368</v>
      </c>
      <c r="O792" s="1">
        <v>2023</v>
      </c>
    </row>
    <row r="793" spans="1:15" ht="15.6" x14ac:dyDescent="0.3">
      <c r="A793" s="1"/>
      <c r="B793" s="1" t="s">
        <v>471</v>
      </c>
      <c r="C793" s="1"/>
      <c r="D793" s="1"/>
      <c r="E793" s="1"/>
      <c r="F793" s="1">
        <v>10</v>
      </c>
      <c r="G793" s="1">
        <v>212.64</v>
      </c>
      <c r="H793" s="1" t="s">
        <v>456</v>
      </c>
      <c r="I793" s="1" t="s">
        <v>456</v>
      </c>
      <c r="J793" s="1">
        <v>10</v>
      </c>
      <c r="K793" s="1">
        <v>212.64</v>
      </c>
      <c r="L793" s="1">
        <f t="shared" si="41"/>
        <v>0</v>
      </c>
      <c r="M793" s="1">
        <f t="shared" si="41"/>
        <v>0</v>
      </c>
      <c r="N793" s="1" t="s">
        <v>368</v>
      </c>
      <c r="O793" s="1">
        <v>2023</v>
      </c>
    </row>
    <row r="794" spans="1:15" ht="15.6" x14ac:dyDescent="0.3">
      <c r="A794" s="1"/>
      <c r="B794" s="1" t="s">
        <v>472</v>
      </c>
      <c r="C794" s="1"/>
      <c r="D794" s="1"/>
      <c r="E794" s="1"/>
      <c r="F794" s="1">
        <v>2</v>
      </c>
      <c r="G794" s="1">
        <v>2115.98</v>
      </c>
      <c r="H794" s="1" t="s">
        <v>456</v>
      </c>
      <c r="I794" s="1" t="s">
        <v>456</v>
      </c>
      <c r="J794" s="1">
        <v>2</v>
      </c>
      <c r="K794" s="1">
        <v>2115.98</v>
      </c>
      <c r="L794" s="1">
        <f t="shared" ref="L794:M809" si="42">+D794+F794-J794</f>
        <v>0</v>
      </c>
      <c r="M794" s="1">
        <f t="shared" si="42"/>
        <v>0</v>
      </c>
      <c r="N794" s="1" t="s">
        <v>368</v>
      </c>
      <c r="O794" s="1">
        <v>2023</v>
      </c>
    </row>
    <row r="795" spans="1:15" ht="15.6" x14ac:dyDescent="0.3">
      <c r="A795" s="1"/>
      <c r="B795" s="1" t="s">
        <v>473</v>
      </c>
      <c r="C795" s="1"/>
      <c r="D795" s="1"/>
      <c r="E795" s="1"/>
      <c r="F795" s="1">
        <v>4</v>
      </c>
      <c r="G795" s="1">
        <v>3760.05</v>
      </c>
      <c r="H795" s="1" t="s">
        <v>456</v>
      </c>
      <c r="I795" s="1" t="s">
        <v>456</v>
      </c>
      <c r="J795" s="1">
        <v>2</v>
      </c>
      <c r="K795" s="1">
        <v>3760.05</v>
      </c>
      <c r="L795" s="1">
        <f t="shared" si="42"/>
        <v>2</v>
      </c>
      <c r="M795" s="1">
        <f t="shared" si="42"/>
        <v>0</v>
      </c>
      <c r="N795" s="1" t="s">
        <v>368</v>
      </c>
      <c r="O795" s="1">
        <v>2023</v>
      </c>
    </row>
    <row r="796" spans="1:15" ht="15.6" x14ac:dyDescent="0.3">
      <c r="A796" s="1"/>
      <c r="B796" s="1" t="s">
        <v>474</v>
      </c>
      <c r="C796" s="1"/>
      <c r="D796" s="1"/>
      <c r="E796" s="1"/>
      <c r="F796" s="1">
        <v>1</v>
      </c>
      <c r="G796" s="1">
        <v>2892.12</v>
      </c>
      <c r="H796" s="1" t="s">
        <v>456</v>
      </c>
      <c r="I796" s="1" t="s">
        <v>456</v>
      </c>
      <c r="J796" s="1">
        <v>1</v>
      </c>
      <c r="K796" s="1">
        <v>2892.12</v>
      </c>
      <c r="L796" s="1">
        <f t="shared" si="42"/>
        <v>0</v>
      </c>
      <c r="M796" s="1">
        <f t="shared" si="42"/>
        <v>0</v>
      </c>
      <c r="N796" s="1" t="s">
        <v>368</v>
      </c>
      <c r="O796" s="1">
        <v>2023</v>
      </c>
    </row>
    <row r="797" spans="1:15" ht="15.6" x14ac:dyDescent="0.3">
      <c r="A797" s="1"/>
      <c r="B797" s="1" t="s">
        <v>475</v>
      </c>
      <c r="C797" s="1"/>
      <c r="D797" s="1"/>
      <c r="E797" s="1"/>
      <c r="F797" s="1">
        <v>1</v>
      </c>
      <c r="G797" s="1">
        <v>7683.87</v>
      </c>
      <c r="H797" s="1" t="s">
        <v>456</v>
      </c>
      <c r="I797" s="1" t="s">
        <v>456</v>
      </c>
      <c r="J797" s="1">
        <v>1</v>
      </c>
      <c r="K797" s="1">
        <v>7683.87</v>
      </c>
      <c r="L797" s="1">
        <f t="shared" si="42"/>
        <v>0</v>
      </c>
      <c r="M797" s="1">
        <f t="shared" si="42"/>
        <v>0</v>
      </c>
      <c r="N797" s="1" t="s">
        <v>368</v>
      </c>
      <c r="O797" s="1">
        <v>2023</v>
      </c>
    </row>
    <row r="798" spans="1:15" ht="15.6" x14ac:dyDescent="0.3">
      <c r="A798" s="1"/>
      <c r="B798" s="1" t="s">
        <v>476</v>
      </c>
      <c r="C798" s="1"/>
      <c r="D798" s="1"/>
      <c r="E798" s="1"/>
      <c r="F798" s="1">
        <v>1</v>
      </c>
      <c r="G798" s="1">
        <v>18558.45</v>
      </c>
      <c r="H798" s="1" t="s">
        <v>456</v>
      </c>
      <c r="I798" s="1" t="s">
        <v>456</v>
      </c>
      <c r="J798" s="1">
        <v>1</v>
      </c>
      <c r="K798" s="1">
        <v>18558.45</v>
      </c>
      <c r="L798" s="1">
        <f t="shared" si="42"/>
        <v>0</v>
      </c>
      <c r="M798" s="1">
        <f t="shared" si="42"/>
        <v>0</v>
      </c>
      <c r="N798" s="1" t="s">
        <v>368</v>
      </c>
      <c r="O798" s="1">
        <v>2023</v>
      </c>
    </row>
    <row r="799" spans="1:15" ht="15.6" x14ac:dyDescent="0.3">
      <c r="A799" s="1"/>
      <c r="B799" s="1" t="s">
        <v>477</v>
      </c>
      <c r="C799" s="1"/>
      <c r="D799" s="1"/>
      <c r="E799" s="1"/>
      <c r="F799" s="1">
        <v>1</v>
      </c>
      <c r="G799" s="1">
        <v>117.92</v>
      </c>
      <c r="H799" s="1" t="s">
        <v>456</v>
      </c>
      <c r="I799" s="1" t="s">
        <v>456</v>
      </c>
      <c r="J799" s="1">
        <v>1</v>
      </c>
      <c r="K799" s="1">
        <v>117.92</v>
      </c>
      <c r="L799" s="1">
        <f t="shared" si="42"/>
        <v>0</v>
      </c>
      <c r="M799" s="1">
        <f t="shared" si="42"/>
        <v>0</v>
      </c>
      <c r="N799" s="1" t="s">
        <v>368</v>
      </c>
      <c r="O799" s="1">
        <v>2023</v>
      </c>
    </row>
    <row r="800" spans="1:15" ht="15.6" x14ac:dyDescent="0.3">
      <c r="A800" s="1"/>
      <c r="B800" s="1" t="s">
        <v>478</v>
      </c>
      <c r="C800" s="1"/>
      <c r="D800" s="1"/>
      <c r="E800" s="1"/>
      <c r="F800" s="1">
        <v>2</v>
      </c>
      <c r="G800" s="1">
        <v>15635</v>
      </c>
      <c r="H800" s="1" t="s">
        <v>456</v>
      </c>
      <c r="I800" s="1" t="s">
        <v>456</v>
      </c>
      <c r="J800" s="1">
        <v>1</v>
      </c>
      <c r="K800" s="1">
        <v>15635</v>
      </c>
      <c r="L800" s="1">
        <f t="shared" si="42"/>
        <v>1</v>
      </c>
      <c r="M800" s="1">
        <f t="shared" si="42"/>
        <v>0</v>
      </c>
      <c r="N800" s="1" t="s">
        <v>368</v>
      </c>
      <c r="O800" s="1">
        <v>2023</v>
      </c>
    </row>
    <row r="801" spans="1:15" ht="15.6" x14ac:dyDescent="0.3">
      <c r="A801" s="1"/>
      <c r="B801" s="1" t="s">
        <v>479</v>
      </c>
      <c r="C801" s="1"/>
      <c r="D801" s="1"/>
      <c r="E801" s="1"/>
      <c r="F801" s="1">
        <v>8</v>
      </c>
      <c r="G801" s="1">
        <v>2609.69</v>
      </c>
      <c r="H801" s="1" t="s">
        <v>456</v>
      </c>
      <c r="I801" s="1" t="s">
        <v>456</v>
      </c>
      <c r="J801" s="1">
        <v>8</v>
      </c>
      <c r="K801" s="1">
        <v>2609.69</v>
      </c>
      <c r="L801" s="1">
        <f t="shared" si="42"/>
        <v>0</v>
      </c>
      <c r="M801" s="1">
        <f t="shared" si="42"/>
        <v>0</v>
      </c>
      <c r="N801" s="1" t="s">
        <v>368</v>
      </c>
      <c r="O801" s="1">
        <v>2023</v>
      </c>
    </row>
    <row r="802" spans="1:15" ht="15.6" x14ac:dyDescent="0.3">
      <c r="A802" s="1"/>
      <c r="B802" s="1" t="s">
        <v>480</v>
      </c>
      <c r="C802" s="1"/>
      <c r="D802" s="1"/>
      <c r="E802" s="1"/>
      <c r="F802" s="1">
        <v>2</v>
      </c>
      <c r="G802" s="1">
        <v>824.58</v>
      </c>
      <c r="H802" s="1" t="s">
        <v>456</v>
      </c>
      <c r="I802" s="1" t="s">
        <v>456</v>
      </c>
      <c r="J802" s="1">
        <v>2</v>
      </c>
      <c r="K802" s="1">
        <v>824.58</v>
      </c>
      <c r="L802" s="1">
        <f t="shared" si="42"/>
        <v>0</v>
      </c>
      <c r="M802" s="1">
        <f t="shared" si="42"/>
        <v>0</v>
      </c>
      <c r="N802" s="1" t="s">
        <v>368</v>
      </c>
      <c r="O802" s="1">
        <v>2023</v>
      </c>
    </row>
    <row r="803" spans="1:15" ht="15.6" x14ac:dyDescent="0.3">
      <c r="A803" s="1"/>
      <c r="B803" s="1" t="s">
        <v>481</v>
      </c>
      <c r="C803" s="1"/>
      <c r="D803" s="1"/>
      <c r="E803" s="1"/>
      <c r="F803" s="1">
        <v>1</v>
      </c>
      <c r="G803" s="1">
        <v>881.26</v>
      </c>
      <c r="H803" s="1" t="s">
        <v>456</v>
      </c>
      <c r="I803" s="1" t="s">
        <v>456</v>
      </c>
      <c r="J803" s="1">
        <v>1</v>
      </c>
      <c r="K803" s="1">
        <v>881.26</v>
      </c>
      <c r="L803" s="1">
        <f t="shared" si="42"/>
        <v>0</v>
      </c>
      <c r="M803" s="1">
        <f t="shared" si="42"/>
        <v>0</v>
      </c>
      <c r="N803" s="1" t="s">
        <v>368</v>
      </c>
      <c r="O803" s="1">
        <v>2023</v>
      </c>
    </row>
    <row r="804" spans="1:15" ht="15.6" x14ac:dyDescent="0.3">
      <c r="A804" s="1"/>
      <c r="B804" s="1" t="s">
        <v>482</v>
      </c>
      <c r="C804" s="1"/>
      <c r="D804" s="1"/>
      <c r="E804" s="1"/>
      <c r="F804" s="1">
        <v>1</v>
      </c>
      <c r="G804" s="1">
        <v>581.26</v>
      </c>
      <c r="H804" s="1" t="s">
        <v>456</v>
      </c>
      <c r="I804" s="1" t="s">
        <v>456</v>
      </c>
      <c r="J804" s="1">
        <v>1</v>
      </c>
      <c r="K804" s="1">
        <v>581.26</v>
      </c>
      <c r="L804" s="1">
        <f t="shared" si="42"/>
        <v>0</v>
      </c>
      <c r="M804" s="1">
        <f t="shared" si="42"/>
        <v>0</v>
      </c>
      <c r="N804" s="1" t="s">
        <v>368</v>
      </c>
      <c r="O804" s="1">
        <v>2023</v>
      </c>
    </row>
    <row r="805" spans="1:15" ht="15.6" x14ac:dyDescent="0.3">
      <c r="A805" s="1" t="s">
        <v>24</v>
      </c>
      <c r="B805" s="1" t="s">
        <v>293</v>
      </c>
      <c r="C805" s="1" t="s">
        <v>90</v>
      </c>
      <c r="D805" s="1">
        <v>0</v>
      </c>
      <c r="E805" s="1">
        <v>0</v>
      </c>
      <c r="F805" s="1"/>
      <c r="G805" s="1"/>
      <c r="H805" s="1" t="s">
        <v>456</v>
      </c>
      <c r="I805" s="1" t="s">
        <v>456</v>
      </c>
      <c r="J805" s="1"/>
      <c r="K805" s="1"/>
      <c r="L805" s="1">
        <f t="shared" si="42"/>
        <v>0</v>
      </c>
      <c r="M805" s="1">
        <f t="shared" si="42"/>
        <v>0</v>
      </c>
      <c r="N805" s="1" t="s">
        <v>368</v>
      </c>
      <c r="O805" s="1">
        <v>2023</v>
      </c>
    </row>
    <row r="806" spans="1:15" ht="15.6" x14ac:dyDescent="0.3">
      <c r="A806" s="1" t="s">
        <v>26</v>
      </c>
      <c r="B806" s="1" t="s">
        <v>294</v>
      </c>
      <c r="C806" s="1" t="s">
        <v>90</v>
      </c>
      <c r="D806" s="1">
        <v>0</v>
      </c>
      <c r="E806" s="1">
        <v>0</v>
      </c>
      <c r="F806" s="1">
        <v>0</v>
      </c>
      <c r="G806" s="1">
        <v>0</v>
      </c>
      <c r="H806" s="1"/>
      <c r="I806" s="1"/>
      <c r="J806" s="1">
        <v>0</v>
      </c>
      <c r="K806" s="1">
        <v>0</v>
      </c>
      <c r="L806" s="1">
        <f t="shared" si="42"/>
        <v>0</v>
      </c>
      <c r="M806" s="1">
        <f t="shared" si="42"/>
        <v>0</v>
      </c>
      <c r="N806" s="1" t="s">
        <v>368</v>
      </c>
      <c r="O806" s="1">
        <v>2023</v>
      </c>
    </row>
    <row r="807" spans="1:15" ht="15.6" x14ac:dyDescent="0.3">
      <c r="A807" s="1" t="s">
        <v>28</v>
      </c>
      <c r="B807" s="1" t="s">
        <v>29</v>
      </c>
      <c r="C807" s="1" t="s">
        <v>90</v>
      </c>
      <c r="D807" s="1">
        <v>0</v>
      </c>
      <c r="E807" s="1">
        <v>0</v>
      </c>
      <c r="F807" s="1">
        <v>0</v>
      </c>
      <c r="G807" s="1">
        <v>0</v>
      </c>
      <c r="H807" s="1"/>
      <c r="I807" s="1"/>
      <c r="J807" s="1">
        <v>0</v>
      </c>
      <c r="K807" s="1">
        <v>0</v>
      </c>
      <c r="L807" s="1">
        <f t="shared" si="42"/>
        <v>0</v>
      </c>
      <c r="M807" s="1">
        <f t="shared" si="42"/>
        <v>0</v>
      </c>
      <c r="N807" s="1" t="s">
        <v>368</v>
      </c>
      <c r="O807" s="1">
        <v>2023</v>
      </c>
    </row>
    <row r="808" spans="1:15" ht="15.6" x14ac:dyDescent="0.3">
      <c r="A808" s="1" t="s">
        <v>30</v>
      </c>
      <c r="B808" s="1" t="s">
        <v>31</v>
      </c>
      <c r="C808" s="1" t="s">
        <v>90</v>
      </c>
      <c r="D808" s="1">
        <v>0</v>
      </c>
      <c r="E808" s="1">
        <v>0</v>
      </c>
      <c r="F808" s="1">
        <v>0</v>
      </c>
      <c r="G808" s="1">
        <v>0</v>
      </c>
      <c r="H808" s="1"/>
      <c r="I808" s="1"/>
      <c r="J808" s="1">
        <v>0</v>
      </c>
      <c r="K808" s="1">
        <v>0</v>
      </c>
      <c r="L808" s="1">
        <f t="shared" si="42"/>
        <v>0</v>
      </c>
      <c r="M808" s="1">
        <f t="shared" si="42"/>
        <v>0</v>
      </c>
      <c r="N808" s="1" t="s">
        <v>368</v>
      </c>
      <c r="O808" s="1">
        <v>2023</v>
      </c>
    </row>
    <row r="809" spans="1:15" ht="15.6" x14ac:dyDescent="0.3">
      <c r="A809" s="1" t="s">
        <v>32</v>
      </c>
      <c r="B809" s="1" t="s">
        <v>33</v>
      </c>
      <c r="C809" s="1" t="s">
        <v>90</v>
      </c>
      <c r="D809" s="1">
        <v>0</v>
      </c>
      <c r="E809" s="1">
        <v>0</v>
      </c>
      <c r="F809" s="1">
        <v>0</v>
      </c>
      <c r="G809" s="1">
        <v>0</v>
      </c>
      <c r="H809" s="1"/>
      <c r="I809" s="1"/>
      <c r="J809" s="1">
        <v>0</v>
      </c>
      <c r="K809" s="1">
        <v>0</v>
      </c>
      <c r="L809" s="1">
        <f t="shared" si="42"/>
        <v>0</v>
      </c>
      <c r="M809" s="1">
        <f t="shared" si="42"/>
        <v>0</v>
      </c>
      <c r="N809" s="1" t="s">
        <v>368</v>
      </c>
      <c r="O809" s="1">
        <v>2023</v>
      </c>
    </row>
    <row r="810" spans="1:15" ht="15.6" x14ac:dyDescent="0.3">
      <c r="A810" s="1" t="s">
        <v>34</v>
      </c>
      <c r="B810" s="1" t="s">
        <v>35</v>
      </c>
      <c r="C810" s="1" t="s">
        <v>90</v>
      </c>
      <c r="D810" s="1">
        <v>0</v>
      </c>
      <c r="E810" s="1">
        <v>0</v>
      </c>
      <c r="F810" s="1">
        <v>0</v>
      </c>
      <c r="G810" s="1">
        <v>0</v>
      </c>
      <c r="H810" s="1"/>
      <c r="I810" s="1"/>
      <c r="J810" s="1">
        <v>0</v>
      </c>
      <c r="K810" s="1">
        <v>0</v>
      </c>
      <c r="L810" s="1">
        <f t="shared" ref="L810:M860" si="43">+D810+F810-J810</f>
        <v>0</v>
      </c>
      <c r="M810" s="1">
        <f t="shared" si="43"/>
        <v>0</v>
      </c>
      <c r="N810" s="1" t="s">
        <v>368</v>
      </c>
      <c r="O810" s="1">
        <v>2023</v>
      </c>
    </row>
    <row r="811" spans="1:15" ht="15.6" x14ac:dyDescent="0.3">
      <c r="A811" s="1" t="s">
        <v>36</v>
      </c>
      <c r="B811" s="1" t="s">
        <v>295</v>
      </c>
      <c r="C811" s="1" t="s">
        <v>90</v>
      </c>
      <c r="D811" s="1">
        <v>0</v>
      </c>
      <c r="E811" s="1">
        <v>0</v>
      </c>
      <c r="F811" s="1">
        <v>0</v>
      </c>
      <c r="G811" s="1">
        <v>0</v>
      </c>
      <c r="H811" s="1"/>
      <c r="I811" s="1"/>
      <c r="J811" s="1">
        <v>0</v>
      </c>
      <c r="K811" s="1">
        <v>0</v>
      </c>
      <c r="L811" s="1">
        <f t="shared" si="43"/>
        <v>0</v>
      </c>
      <c r="M811" s="1">
        <f t="shared" si="43"/>
        <v>0</v>
      </c>
      <c r="N811" s="1" t="s">
        <v>368</v>
      </c>
      <c r="O811" s="1">
        <v>2023</v>
      </c>
    </row>
    <row r="812" spans="1:15" ht="15.6" x14ac:dyDescent="0.3">
      <c r="A812" s="1" t="s">
        <v>38</v>
      </c>
      <c r="B812" s="1" t="s">
        <v>296</v>
      </c>
      <c r="C812" s="1" t="s">
        <v>90</v>
      </c>
      <c r="D812" s="1">
        <v>0</v>
      </c>
      <c r="E812" s="1">
        <v>0</v>
      </c>
      <c r="F812" s="1">
        <v>0</v>
      </c>
      <c r="G812" s="1">
        <v>0</v>
      </c>
      <c r="H812" s="1"/>
      <c r="I812" s="1"/>
      <c r="J812" s="1">
        <v>0</v>
      </c>
      <c r="K812" s="1">
        <v>0</v>
      </c>
      <c r="L812" s="1">
        <f t="shared" si="43"/>
        <v>0</v>
      </c>
      <c r="M812" s="1">
        <f t="shared" si="43"/>
        <v>0</v>
      </c>
      <c r="N812" s="1" t="s">
        <v>368</v>
      </c>
      <c r="O812" s="1">
        <v>2023</v>
      </c>
    </row>
    <row r="813" spans="1:15" ht="15.6" x14ac:dyDescent="0.3">
      <c r="A813" s="1" t="s">
        <v>40</v>
      </c>
      <c r="B813" s="1" t="s">
        <v>41</v>
      </c>
      <c r="C813" s="1" t="s">
        <v>90</v>
      </c>
      <c r="D813" s="1">
        <v>0</v>
      </c>
      <c r="E813" s="1">
        <v>0</v>
      </c>
      <c r="F813" s="1">
        <v>0</v>
      </c>
      <c r="G813" s="1">
        <v>0</v>
      </c>
      <c r="H813" s="1"/>
      <c r="I813" s="1"/>
      <c r="J813" s="1">
        <v>0</v>
      </c>
      <c r="K813" s="1">
        <v>0</v>
      </c>
      <c r="L813" s="1">
        <f t="shared" si="43"/>
        <v>0</v>
      </c>
      <c r="M813" s="1">
        <f t="shared" si="43"/>
        <v>0</v>
      </c>
      <c r="N813" s="1" t="s">
        <v>368</v>
      </c>
      <c r="O813" s="1">
        <v>2023</v>
      </c>
    </row>
    <row r="814" spans="1:15" ht="15.6" x14ac:dyDescent="0.3">
      <c r="A814" s="1" t="s">
        <v>42</v>
      </c>
      <c r="B814" s="1" t="s">
        <v>45</v>
      </c>
      <c r="C814" s="1" t="s">
        <v>90</v>
      </c>
      <c r="D814" s="1">
        <v>0</v>
      </c>
      <c r="E814" s="1">
        <v>0</v>
      </c>
      <c r="F814" s="1">
        <v>0</v>
      </c>
      <c r="G814" s="1">
        <v>0</v>
      </c>
      <c r="H814" s="1"/>
      <c r="I814" s="1"/>
      <c r="J814" s="1">
        <v>0</v>
      </c>
      <c r="K814" s="1">
        <v>0</v>
      </c>
      <c r="L814" s="1">
        <f t="shared" si="43"/>
        <v>0</v>
      </c>
      <c r="M814" s="1">
        <f t="shared" si="43"/>
        <v>0</v>
      </c>
      <c r="N814" s="1" t="s">
        <v>368</v>
      </c>
      <c r="O814" s="1">
        <v>2023</v>
      </c>
    </row>
    <row r="815" spans="1:15" ht="15.6" x14ac:dyDescent="0.3">
      <c r="A815" s="1" t="s">
        <v>44</v>
      </c>
      <c r="B815" s="1" t="s">
        <v>297</v>
      </c>
      <c r="C815" s="1" t="s">
        <v>90</v>
      </c>
      <c r="D815" s="1">
        <v>0</v>
      </c>
      <c r="E815" s="1">
        <v>0</v>
      </c>
      <c r="F815" s="1">
        <v>0</v>
      </c>
      <c r="G815" s="1">
        <v>0</v>
      </c>
      <c r="H815" s="1"/>
      <c r="I815" s="1"/>
      <c r="J815" s="1">
        <v>0</v>
      </c>
      <c r="K815" s="1">
        <v>0</v>
      </c>
      <c r="L815" s="1">
        <f t="shared" si="43"/>
        <v>0</v>
      </c>
      <c r="M815" s="1">
        <f t="shared" si="43"/>
        <v>0</v>
      </c>
      <c r="N815" s="1" t="s">
        <v>368</v>
      </c>
      <c r="O815" s="1">
        <v>2023</v>
      </c>
    </row>
    <row r="816" spans="1:15" ht="15.6" x14ac:dyDescent="0.3">
      <c r="A816" s="1" t="s">
        <v>46</v>
      </c>
      <c r="B816" s="1" t="s">
        <v>298</v>
      </c>
      <c r="C816" s="1" t="s">
        <v>90</v>
      </c>
      <c r="D816" s="1">
        <v>0</v>
      </c>
      <c r="E816" s="1">
        <v>0</v>
      </c>
      <c r="F816" s="1">
        <v>0</v>
      </c>
      <c r="G816" s="1">
        <v>0</v>
      </c>
      <c r="H816" s="1"/>
      <c r="I816" s="1"/>
      <c r="J816" s="1">
        <v>0</v>
      </c>
      <c r="K816" s="1">
        <v>0</v>
      </c>
      <c r="L816" s="1">
        <f t="shared" si="43"/>
        <v>0</v>
      </c>
      <c r="M816" s="1">
        <f t="shared" si="43"/>
        <v>0</v>
      </c>
      <c r="N816" s="1" t="s">
        <v>368</v>
      </c>
      <c r="O816" s="1">
        <v>2023</v>
      </c>
    </row>
    <row r="817" spans="1:15" ht="15.6" x14ac:dyDescent="0.3">
      <c r="A817" s="1" t="s">
        <v>48</v>
      </c>
      <c r="B817" s="1" t="s">
        <v>51</v>
      </c>
      <c r="C817" s="1" t="s">
        <v>90</v>
      </c>
      <c r="D817" s="1">
        <v>0</v>
      </c>
      <c r="E817" s="1">
        <v>0</v>
      </c>
      <c r="F817" s="1">
        <v>0</v>
      </c>
      <c r="G817" s="1">
        <v>0</v>
      </c>
      <c r="H817" s="1"/>
      <c r="I817" s="1"/>
      <c r="J817" s="1">
        <v>0</v>
      </c>
      <c r="K817" s="1">
        <v>0</v>
      </c>
      <c r="L817" s="1">
        <f t="shared" si="43"/>
        <v>0</v>
      </c>
      <c r="M817" s="1">
        <f t="shared" si="43"/>
        <v>0</v>
      </c>
      <c r="N817" s="1" t="s">
        <v>368</v>
      </c>
      <c r="O817" s="1">
        <v>2023</v>
      </c>
    </row>
    <row r="818" spans="1:15" ht="15.6" x14ac:dyDescent="0.3">
      <c r="A818" s="1" t="s">
        <v>50</v>
      </c>
      <c r="B818" s="1" t="s">
        <v>299</v>
      </c>
      <c r="C818" s="1" t="s">
        <v>261</v>
      </c>
      <c r="D818" s="1">
        <v>0</v>
      </c>
      <c r="E818" s="1">
        <v>0</v>
      </c>
      <c r="F818" s="1">
        <v>0</v>
      </c>
      <c r="G818" s="1">
        <v>0</v>
      </c>
      <c r="H818" s="1"/>
      <c r="I818" s="1"/>
      <c r="J818" s="1">
        <v>0</v>
      </c>
      <c r="K818" s="1">
        <v>0</v>
      </c>
      <c r="L818" s="1">
        <f t="shared" si="43"/>
        <v>0</v>
      </c>
      <c r="M818" s="1">
        <f t="shared" si="43"/>
        <v>0</v>
      </c>
      <c r="N818" s="1" t="s">
        <v>368</v>
      </c>
      <c r="O818" s="1">
        <v>2023</v>
      </c>
    </row>
    <row r="819" spans="1:15" ht="15.6" x14ac:dyDescent="0.3">
      <c r="A819" s="1" t="s">
        <v>52</v>
      </c>
      <c r="B819" s="1" t="s">
        <v>300</v>
      </c>
      <c r="C819" s="1" t="s">
        <v>90</v>
      </c>
      <c r="D819" s="1">
        <v>0</v>
      </c>
      <c r="E819" s="1">
        <v>0</v>
      </c>
      <c r="F819" s="1">
        <v>0</v>
      </c>
      <c r="G819" s="1">
        <v>0</v>
      </c>
      <c r="H819" s="1"/>
      <c r="I819" s="1"/>
      <c r="J819" s="1">
        <v>0</v>
      </c>
      <c r="K819" s="1">
        <v>0</v>
      </c>
      <c r="L819" s="1">
        <f t="shared" si="43"/>
        <v>0</v>
      </c>
      <c r="M819" s="1">
        <f t="shared" si="43"/>
        <v>0</v>
      </c>
      <c r="N819" s="1" t="s">
        <v>368</v>
      </c>
      <c r="O819" s="1">
        <v>2023</v>
      </c>
    </row>
    <row r="820" spans="1:15" ht="15.6" x14ac:dyDescent="0.3">
      <c r="A820" s="1" t="s">
        <v>301</v>
      </c>
      <c r="B820" s="1" t="s">
        <v>302</v>
      </c>
      <c r="C820" s="1" t="s">
        <v>90</v>
      </c>
      <c r="D820" s="1">
        <v>0</v>
      </c>
      <c r="E820" s="1">
        <v>0</v>
      </c>
      <c r="F820" s="1">
        <v>0</v>
      </c>
      <c r="G820" s="1">
        <v>0</v>
      </c>
      <c r="H820" s="1"/>
      <c r="I820" s="1"/>
      <c r="J820" s="1">
        <v>0</v>
      </c>
      <c r="K820" s="1">
        <v>0</v>
      </c>
      <c r="L820" s="1">
        <f t="shared" si="43"/>
        <v>0</v>
      </c>
      <c r="M820" s="1">
        <f t="shared" si="43"/>
        <v>0</v>
      </c>
      <c r="N820" s="1" t="s">
        <v>368</v>
      </c>
      <c r="O820" s="1">
        <v>2023</v>
      </c>
    </row>
    <row r="821" spans="1:15" ht="15.6" x14ac:dyDescent="0.3">
      <c r="A821" s="1" t="s">
        <v>54</v>
      </c>
      <c r="B821" s="1" t="s">
        <v>303</v>
      </c>
      <c r="C821" s="1" t="s">
        <v>90</v>
      </c>
      <c r="D821" s="1">
        <v>0</v>
      </c>
      <c r="E821" s="1">
        <v>0</v>
      </c>
      <c r="F821" s="1">
        <v>0</v>
      </c>
      <c r="G821" s="1">
        <v>0</v>
      </c>
      <c r="H821" s="1"/>
      <c r="I821" s="1"/>
      <c r="J821" s="1">
        <v>0</v>
      </c>
      <c r="K821" s="1">
        <v>0</v>
      </c>
      <c r="L821" s="1">
        <f t="shared" si="43"/>
        <v>0</v>
      </c>
      <c r="M821" s="1">
        <f t="shared" si="43"/>
        <v>0</v>
      </c>
      <c r="N821" s="1" t="s">
        <v>368</v>
      </c>
      <c r="O821" s="1">
        <v>2023</v>
      </c>
    </row>
    <row r="822" spans="1:15" ht="15.6" x14ac:dyDescent="0.3">
      <c r="A822" s="1" t="s">
        <v>56</v>
      </c>
      <c r="B822" s="1" t="s">
        <v>60</v>
      </c>
      <c r="C822" s="1" t="s">
        <v>90</v>
      </c>
      <c r="D822" s="1">
        <v>0</v>
      </c>
      <c r="E822" s="1">
        <v>0</v>
      </c>
      <c r="F822" s="1">
        <v>0</v>
      </c>
      <c r="G822" s="1">
        <v>0</v>
      </c>
      <c r="H822" s="1"/>
      <c r="I822" s="1"/>
      <c r="J822" s="1">
        <v>0</v>
      </c>
      <c r="K822" s="1">
        <v>0</v>
      </c>
      <c r="L822" s="1">
        <f t="shared" si="43"/>
        <v>0</v>
      </c>
      <c r="M822" s="1">
        <f t="shared" si="43"/>
        <v>0</v>
      </c>
      <c r="N822" s="1" t="s">
        <v>368</v>
      </c>
      <c r="O822" s="1">
        <v>2023</v>
      </c>
    </row>
    <row r="823" spans="1:15" ht="15.6" x14ac:dyDescent="0.3">
      <c r="A823" s="1" t="s">
        <v>59</v>
      </c>
      <c r="B823" s="1" t="s">
        <v>62</v>
      </c>
      <c r="C823" s="1" t="s">
        <v>90</v>
      </c>
      <c r="D823" s="1">
        <v>0</v>
      </c>
      <c r="E823" s="1">
        <v>0</v>
      </c>
      <c r="F823" s="1">
        <v>0</v>
      </c>
      <c r="G823" s="1">
        <v>0</v>
      </c>
      <c r="H823" s="1"/>
      <c r="I823" s="1"/>
      <c r="J823" s="1">
        <v>0</v>
      </c>
      <c r="K823" s="1">
        <v>0</v>
      </c>
      <c r="L823" s="1">
        <f t="shared" si="43"/>
        <v>0</v>
      </c>
      <c r="M823" s="1">
        <f t="shared" si="43"/>
        <v>0</v>
      </c>
      <c r="N823" s="1" t="s">
        <v>368</v>
      </c>
      <c r="O823" s="1">
        <v>2023</v>
      </c>
    </row>
    <row r="824" spans="1:15" ht="15.6" x14ac:dyDescent="0.3">
      <c r="A824" s="1" t="s">
        <v>61</v>
      </c>
      <c r="B824" s="1" t="s">
        <v>64</v>
      </c>
      <c r="C824" s="1" t="s">
        <v>90</v>
      </c>
      <c r="D824" s="1">
        <v>0</v>
      </c>
      <c r="E824" s="1">
        <v>0</v>
      </c>
      <c r="F824" s="1">
        <v>0</v>
      </c>
      <c r="G824" s="1">
        <v>0</v>
      </c>
      <c r="H824" s="1"/>
      <c r="I824" s="1"/>
      <c r="J824" s="1">
        <v>0</v>
      </c>
      <c r="K824" s="1">
        <v>0</v>
      </c>
      <c r="L824" s="1">
        <f t="shared" si="43"/>
        <v>0</v>
      </c>
      <c r="M824" s="1">
        <f t="shared" si="43"/>
        <v>0</v>
      </c>
      <c r="N824" s="1" t="s">
        <v>368</v>
      </c>
      <c r="O824" s="1">
        <v>2023</v>
      </c>
    </row>
    <row r="825" spans="1:15" ht="15.6" x14ac:dyDescent="0.3">
      <c r="A825" s="1" t="s">
        <v>63</v>
      </c>
      <c r="B825" s="1" t="s">
        <v>304</v>
      </c>
      <c r="C825" s="1" t="s">
        <v>90</v>
      </c>
      <c r="D825" s="1">
        <v>0</v>
      </c>
      <c r="E825" s="1">
        <v>0</v>
      </c>
      <c r="F825" s="1">
        <v>0</v>
      </c>
      <c r="G825" s="1">
        <v>0</v>
      </c>
      <c r="H825" s="1"/>
      <c r="I825" s="1"/>
      <c r="J825" s="1">
        <v>0</v>
      </c>
      <c r="K825" s="1">
        <v>0</v>
      </c>
      <c r="L825" s="1">
        <f t="shared" si="43"/>
        <v>0</v>
      </c>
      <c r="M825" s="1">
        <f t="shared" si="43"/>
        <v>0</v>
      </c>
      <c r="N825" s="1" t="s">
        <v>368</v>
      </c>
      <c r="O825" s="1">
        <v>2023</v>
      </c>
    </row>
    <row r="826" spans="1:15" ht="15.6" x14ac:dyDescent="0.3">
      <c r="A826" s="1" t="s">
        <v>65</v>
      </c>
      <c r="B826" s="1" t="s">
        <v>305</v>
      </c>
      <c r="C826" s="1" t="s">
        <v>90</v>
      </c>
      <c r="D826" s="1">
        <v>0</v>
      </c>
      <c r="E826" s="1">
        <v>0</v>
      </c>
      <c r="F826" s="1">
        <v>0</v>
      </c>
      <c r="G826" s="1">
        <v>0</v>
      </c>
      <c r="H826" s="1"/>
      <c r="I826" s="1"/>
      <c r="J826" s="1">
        <v>0</v>
      </c>
      <c r="K826" s="1">
        <v>0</v>
      </c>
      <c r="L826" s="1">
        <f t="shared" si="43"/>
        <v>0</v>
      </c>
      <c r="M826" s="1">
        <f t="shared" si="43"/>
        <v>0</v>
      </c>
      <c r="N826" s="1" t="s">
        <v>368</v>
      </c>
      <c r="O826" s="1">
        <v>2023</v>
      </c>
    </row>
    <row r="827" spans="1:15" ht="15.6" x14ac:dyDescent="0.3">
      <c r="A827" s="1" t="s">
        <v>67</v>
      </c>
      <c r="B827" s="1" t="s">
        <v>306</v>
      </c>
      <c r="C827" s="1" t="s">
        <v>90</v>
      </c>
      <c r="D827" s="1">
        <v>0</v>
      </c>
      <c r="E827" s="1">
        <v>0</v>
      </c>
      <c r="F827" s="1">
        <v>0</v>
      </c>
      <c r="G827" s="1">
        <v>0</v>
      </c>
      <c r="H827" s="1"/>
      <c r="I827" s="1"/>
      <c r="J827" s="1">
        <v>0</v>
      </c>
      <c r="K827" s="1">
        <v>0</v>
      </c>
      <c r="L827" s="1">
        <f t="shared" si="43"/>
        <v>0</v>
      </c>
      <c r="M827" s="1">
        <f t="shared" si="43"/>
        <v>0</v>
      </c>
      <c r="N827" s="1" t="s">
        <v>368</v>
      </c>
      <c r="O827" s="1">
        <v>2023</v>
      </c>
    </row>
    <row r="828" spans="1:15" ht="15.6" x14ac:dyDescent="0.3">
      <c r="A828" s="1" t="s">
        <v>69</v>
      </c>
      <c r="B828" s="1" t="s">
        <v>307</v>
      </c>
      <c r="C828" s="1" t="s">
        <v>90</v>
      </c>
      <c r="D828" s="1">
        <v>0</v>
      </c>
      <c r="E828" s="1">
        <v>0</v>
      </c>
      <c r="F828" s="1">
        <v>0</v>
      </c>
      <c r="G828" s="1">
        <v>0</v>
      </c>
      <c r="H828" s="1"/>
      <c r="I828" s="1"/>
      <c r="J828" s="1">
        <v>0</v>
      </c>
      <c r="K828" s="1">
        <v>0</v>
      </c>
      <c r="L828" s="1">
        <f t="shared" si="43"/>
        <v>0</v>
      </c>
      <c r="M828" s="1">
        <f t="shared" si="43"/>
        <v>0</v>
      </c>
      <c r="N828" s="1" t="s">
        <v>368</v>
      </c>
      <c r="O828" s="1">
        <v>2023</v>
      </c>
    </row>
    <row r="829" spans="1:15" ht="15.6" x14ac:dyDescent="0.3">
      <c r="A829" s="1" t="s">
        <v>71</v>
      </c>
      <c r="B829" s="1" t="s">
        <v>72</v>
      </c>
      <c r="C829" s="1" t="s">
        <v>90</v>
      </c>
      <c r="D829" s="1">
        <v>0</v>
      </c>
      <c r="E829" s="1">
        <v>0</v>
      </c>
      <c r="F829" s="1">
        <v>0</v>
      </c>
      <c r="G829" s="1">
        <v>0</v>
      </c>
      <c r="H829" s="1"/>
      <c r="I829" s="1"/>
      <c r="J829" s="1">
        <v>0</v>
      </c>
      <c r="K829" s="1">
        <v>0</v>
      </c>
      <c r="L829" s="1">
        <f t="shared" si="43"/>
        <v>0</v>
      </c>
      <c r="M829" s="1">
        <f t="shared" si="43"/>
        <v>0</v>
      </c>
      <c r="N829" s="1" t="s">
        <v>368</v>
      </c>
      <c r="O829" s="1">
        <v>2023</v>
      </c>
    </row>
    <row r="830" spans="1:15" ht="15.6" x14ac:dyDescent="0.3">
      <c r="A830" s="1" t="s">
        <v>73</v>
      </c>
      <c r="B830" s="1" t="s">
        <v>76</v>
      </c>
      <c r="C830" s="1" t="s">
        <v>90</v>
      </c>
      <c r="D830" s="1">
        <v>0</v>
      </c>
      <c r="E830" s="1">
        <v>0</v>
      </c>
      <c r="F830" s="1">
        <v>0</v>
      </c>
      <c r="G830" s="1">
        <v>0</v>
      </c>
      <c r="H830" s="1"/>
      <c r="I830" s="1"/>
      <c r="J830" s="1">
        <v>0</v>
      </c>
      <c r="K830" s="1">
        <v>0</v>
      </c>
      <c r="L830" s="1">
        <f t="shared" si="43"/>
        <v>0</v>
      </c>
      <c r="M830" s="1">
        <f t="shared" si="43"/>
        <v>0</v>
      </c>
      <c r="N830" s="1" t="s">
        <v>368</v>
      </c>
      <c r="O830" s="1">
        <v>2023</v>
      </c>
    </row>
    <row r="831" spans="1:15" ht="15.6" x14ac:dyDescent="0.3">
      <c r="A831" s="1" t="s">
        <v>75</v>
      </c>
      <c r="B831" s="1" t="s">
        <v>78</v>
      </c>
      <c r="C831" s="1" t="s">
        <v>90</v>
      </c>
      <c r="D831" s="1">
        <v>0</v>
      </c>
      <c r="E831" s="1">
        <v>0</v>
      </c>
      <c r="F831" s="1">
        <v>0</v>
      </c>
      <c r="G831" s="1">
        <v>0</v>
      </c>
      <c r="H831" s="1"/>
      <c r="I831" s="1"/>
      <c r="J831" s="1">
        <v>0</v>
      </c>
      <c r="K831" s="1">
        <v>0</v>
      </c>
      <c r="L831" s="1">
        <f t="shared" si="43"/>
        <v>0</v>
      </c>
      <c r="M831" s="1">
        <f t="shared" si="43"/>
        <v>0</v>
      </c>
      <c r="N831" s="1" t="s">
        <v>368</v>
      </c>
      <c r="O831" s="1">
        <v>2023</v>
      </c>
    </row>
    <row r="832" spans="1:15" ht="15.6" x14ac:dyDescent="0.3">
      <c r="A832" s="1" t="s">
        <v>77</v>
      </c>
      <c r="B832" s="1" t="s">
        <v>308</v>
      </c>
      <c r="C832" s="1" t="s">
        <v>90</v>
      </c>
      <c r="D832" s="1">
        <v>0</v>
      </c>
      <c r="E832" s="1">
        <v>0</v>
      </c>
      <c r="F832" s="1">
        <v>0</v>
      </c>
      <c r="G832" s="1">
        <v>0</v>
      </c>
      <c r="H832" s="1"/>
      <c r="I832" s="1"/>
      <c r="J832" s="1">
        <v>0</v>
      </c>
      <c r="K832" s="1">
        <v>0</v>
      </c>
      <c r="L832" s="1">
        <f t="shared" si="43"/>
        <v>0</v>
      </c>
      <c r="M832" s="1">
        <f t="shared" si="43"/>
        <v>0</v>
      </c>
      <c r="N832" s="1" t="s">
        <v>368</v>
      </c>
      <c r="O832" s="1">
        <v>2023</v>
      </c>
    </row>
    <row r="833" spans="1:15" ht="15.6" x14ac:dyDescent="0.3">
      <c r="A833" s="1" t="s">
        <v>79</v>
      </c>
      <c r="B833" s="1" t="s">
        <v>309</v>
      </c>
      <c r="C833" s="1" t="s">
        <v>90</v>
      </c>
      <c r="D833" s="1">
        <v>0</v>
      </c>
      <c r="E833" s="1">
        <v>0</v>
      </c>
      <c r="F833" s="1">
        <v>0</v>
      </c>
      <c r="G833" s="1">
        <v>0</v>
      </c>
      <c r="H833" s="1"/>
      <c r="I833" s="1"/>
      <c r="J833" s="1">
        <v>0</v>
      </c>
      <c r="K833" s="1">
        <v>0</v>
      </c>
      <c r="L833" s="1">
        <f t="shared" si="43"/>
        <v>0</v>
      </c>
      <c r="M833" s="1">
        <f t="shared" si="43"/>
        <v>0</v>
      </c>
      <c r="N833" s="1" t="s">
        <v>368</v>
      </c>
      <c r="O833" s="1">
        <v>2023</v>
      </c>
    </row>
    <row r="834" spans="1:15" ht="15.6" x14ac:dyDescent="0.3">
      <c r="A834" s="1" t="s">
        <v>81</v>
      </c>
      <c r="B834" s="1" t="s">
        <v>310</v>
      </c>
      <c r="C834" s="1" t="s">
        <v>90</v>
      </c>
      <c r="D834" s="1">
        <v>0</v>
      </c>
      <c r="E834" s="1">
        <v>0</v>
      </c>
      <c r="F834" s="1">
        <v>0</v>
      </c>
      <c r="G834" s="1">
        <v>0</v>
      </c>
      <c r="H834" s="1"/>
      <c r="I834" s="1"/>
      <c r="J834" s="1">
        <v>0</v>
      </c>
      <c r="K834" s="1">
        <v>0</v>
      </c>
      <c r="L834" s="1">
        <f t="shared" si="43"/>
        <v>0</v>
      </c>
      <c r="M834" s="1">
        <f t="shared" si="43"/>
        <v>0</v>
      </c>
      <c r="N834" s="1" t="s">
        <v>368</v>
      </c>
      <c r="O834" s="1">
        <v>2023</v>
      </c>
    </row>
    <row r="835" spans="1:15" ht="15.6" x14ac:dyDescent="0.3">
      <c r="A835" s="1" t="s">
        <v>311</v>
      </c>
      <c r="B835" s="1" t="s">
        <v>312</v>
      </c>
      <c r="C835" s="1" t="s">
        <v>90</v>
      </c>
      <c r="D835" s="1">
        <v>0</v>
      </c>
      <c r="E835" s="1">
        <v>0</v>
      </c>
      <c r="F835" s="1">
        <v>0</v>
      </c>
      <c r="G835" s="1">
        <v>0</v>
      </c>
      <c r="H835" s="1"/>
      <c r="I835" s="1"/>
      <c r="J835" s="1">
        <v>0</v>
      </c>
      <c r="K835" s="1">
        <v>0</v>
      </c>
      <c r="L835" s="1">
        <f t="shared" si="43"/>
        <v>0</v>
      </c>
      <c r="M835" s="1">
        <f t="shared" si="43"/>
        <v>0</v>
      </c>
      <c r="N835" s="1" t="s">
        <v>368</v>
      </c>
      <c r="O835" s="1">
        <v>2023</v>
      </c>
    </row>
    <row r="836" spans="1:15" ht="15.6" x14ac:dyDescent="0.3">
      <c r="A836" s="1" t="s">
        <v>313</v>
      </c>
      <c r="B836" s="1" t="s">
        <v>314</v>
      </c>
      <c r="C836" s="1" t="s">
        <v>90</v>
      </c>
      <c r="D836" s="1">
        <v>0</v>
      </c>
      <c r="E836" s="1">
        <v>0</v>
      </c>
      <c r="F836" s="1">
        <v>0</v>
      </c>
      <c r="G836" s="1">
        <v>0</v>
      </c>
      <c r="H836" s="1"/>
      <c r="I836" s="1"/>
      <c r="J836" s="1">
        <v>0</v>
      </c>
      <c r="K836" s="1">
        <v>0</v>
      </c>
      <c r="L836" s="1">
        <f t="shared" si="43"/>
        <v>0</v>
      </c>
      <c r="M836" s="1">
        <f t="shared" si="43"/>
        <v>0</v>
      </c>
      <c r="N836" s="1" t="s">
        <v>368</v>
      </c>
      <c r="O836" s="1">
        <v>2023</v>
      </c>
    </row>
    <row r="837" spans="1:15" ht="15.6" x14ac:dyDescent="0.3">
      <c r="A837" s="1" t="s">
        <v>315</v>
      </c>
      <c r="B837" s="1" t="s">
        <v>316</v>
      </c>
      <c r="C837" s="1" t="s">
        <v>317</v>
      </c>
      <c r="D837" s="1">
        <v>0</v>
      </c>
      <c r="E837" s="1">
        <v>0</v>
      </c>
      <c r="F837" s="1">
        <v>0</v>
      </c>
      <c r="G837" s="1">
        <v>0</v>
      </c>
      <c r="H837" s="1"/>
      <c r="I837" s="1"/>
      <c r="J837" s="1">
        <v>0</v>
      </c>
      <c r="K837" s="1">
        <v>0</v>
      </c>
      <c r="L837" s="1">
        <f t="shared" si="43"/>
        <v>0</v>
      </c>
      <c r="M837" s="1">
        <f t="shared" si="43"/>
        <v>0</v>
      </c>
      <c r="N837" s="1" t="s">
        <v>368</v>
      </c>
      <c r="O837" s="1">
        <v>2023</v>
      </c>
    </row>
    <row r="838" spans="1:15" ht="15.6" x14ac:dyDescent="0.3">
      <c r="A838" s="1" t="s">
        <v>318</v>
      </c>
      <c r="B838" s="1" t="s">
        <v>319</v>
      </c>
      <c r="C838" s="1" t="s">
        <v>90</v>
      </c>
      <c r="D838" s="1">
        <v>0</v>
      </c>
      <c r="E838" s="1">
        <v>0</v>
      </c>
      <c r="F838" s="1">
        <v>0</v>
      </c>
      <c r="G838" s="1">
        <v>0</v>
      </c>
      <c r="H838" s="1"/>
      <c r="I838" s="1"/>
      <c r="J838" s="1">
        <v>0</v>
      </c>
      <c r="K838" s="1">
        <v>0</v>
      </c>
      <c r="L838" s="1">
        <f t="shared" si="43"/>
        <v>0</v>
      </c>
      <c r="M838" s="1">
        <f t="shared" si="43"/>
        <v>0</v>
      </c>
      <c r="N838" s="1" t="s">
        <v>368</v>
      </c>
      <c r="O838" s="1">
        <v>2023</v>
      </c>
    </row>
    <row r="839" spans="1:15" ht="15.6" x14ac:dyDescent="0.3">
      <c r="A839" s="1" t="s">
        <v>320</v>
      </c>
      <c r="B839" s="1" t="s">
        <v>321</v>
      </c>
      <c r="C839" s="1" t="s">
        <v>90</v>
      </c>
      <c r="D839" s="1">
        <v>0</v>
      </c>
      <c r="E839" s="1">
        <v>0</v>
      </c>
      <c r="F839" s="1">
        <v>0</v>
      </c>
      <c r="G839" s="1">
        <v>0</v>
      </c>
      <c r="H839" s="1"/>
      <c r="I839" s="1"/>
      <c r="J839" s="1">
        <v>0</v>
      </c>
      <c r="K839" s="1">
        <v>0</v>
      </c>
      <c r="L839" s="1">
        <f t="shared" si="43"/>
        <v>0</v>
      </c>
      <c r="M839" s="1">
        <f t="shared" si="43"/>
        <v>0</v>
      </c>
      <c r="N839" s="1" t="s">
        <v>368</v>
      </c>
      <c r="O839" s="1">
        <v>2023</v>
      </c>
    </row>
    <row r="840" spans="1:15" ht="15.6" x14ac:dyDescent="0.3">
      <c r="A840" s="1" t="s">
        <v>322</v>
      </c>
      <c r="B840" s="1" t="s">
        <v>43</v>
      </c>
      <c r="C840" s="1" t="s">
        <v>90</v>
      </c>
      <c r="D840" s="1">
        <v>0</v>
      </c>
      <c r="E840" s="1">
        <v>0</v>
      </c>
      <c r="F840" s="1">
        <v>0</v>
      </c>
      <c r="G840" s="1">
        <v>0</v>
      </c>
      <c r="H840" s="1"/>
      <c r="I840" s="1"/>
      <c r="J840" s="1">
        <v>0</v>
      </c>
      <c r="K840" s="1">
        <v>0</v>
      </c>
      <c r="L840" s="1">
        <f t="shared" si="43"/>
        <v>0</v>
      </c>
      <c r="M840" s="1">
        <f t="shared" si="43"/>
        <v>0</v>
      </c>
      <c r="N840" s="1" t="s">
        <v>368</v>
      </c>
      <c r="O840" s="1">
        <v>2023</v>
      </c>
    </row>
    <row r="841" spans="1:15" ht="15.6" x14ac:dyDescent="0.3">
      <c r="A841" s="1" t="s">
        <v>323</v>
      </c>
      <c r="B841" s="1" t="s">
        <v>324</v>
      </c>
      <c r="C841" s="1" t="s">
        <v>90</v>
      </c>
      <c r="D841" s="1">
        <v>0</v>
      </c>
      <c r="E841" s="1">
        <v>0</v>
      </c>
      <c r="F841" s="1">
        <v>0</v>
      </c>
      <c r="G841" s="1">
        <v>0</v>
      </c>
      <c r="H841" s="1"/>
      <c r="I841" s="1"/>
      <c r="J841" s="1">
        <v>0</v>
      </c>
      <c r="K841" s="1">
        <v>0</v>
      </c>
      <c r="L841" s="1">
        <f t="shared" si="43"/>
        <v>0</v>
      </c>
      <c r="M841" s="1">
        <f t="shared" si="43"/>
        <v>0</v>
      </c>
      <c r="N841" s="1" t="s">
        <v>368</v>
      </c>
      <c r="O841" s="1">
        <v>2023</v>
      </c>
    </row>
    <row r="842" spans="1:15" ht="15.6" x14ac:dyDescent="0.3">
      <c r="A842" s="1" t="s">
        <v>325</v>
      </c>
      <c r="B842" s="1" t="s">
        <v>49</v>
      </c>
      <c r="C842" s="1" t="s">
        <v>90</v>
      </c>
      <c r="D842" s="1">
        <v>0</v>
      </c>
      <c r="E842" s="1">
        <v>0</v>
      </c>
      <c r="F842" s="1">
        <v>0</v>
      </c>
      <c r="G842" s="1">
        <v>0</v>
      </c>
      <c r="H842" s="1"/>
      <c r="I842" s="1"/>
      <c r="J842" s="1">
        <v>0</v>
      </c>
      <c r="K842" s="1">
        <v>0</v>
      </c>
      <c r="L842" s="1">
        <f t="shared" si="43"/>
        <v>0</v>
      </c>
      <c r="M842" s="1">
        <f t="shared" si="43"/>
        <v>0</v>
      </c>
      <c r="N842" s="1" t="s">
        <v>368</v>
      </c>
      <c r="O842" s="1">
        <v>2023</v>
      </c>
    </row>
    <row r="843" spans="1:15" ht="15.6" x14ac:dyDescent="0.3">
      <c r="A843" s="1" t="s">
        <v>326</v>
      </c>
      <c r="B843" s="1" t="s">
        <v>327</v>
      </c>
      <c r="C843" s="1" t="s">
        <v>90</v>
      </c>
      <c r="D843" s="1">
        <v>0</v>
      </c>
      <c r="E843" s="1">
        <v>0</v>
      </c>
      <c r="F843" s="1">
        <v>0</v>
      </c>
      <c r="G843" s="1">
        <v>0</v>
      </c>
      <c r="H843" s="1"/>
      <c r="I843" s="1"/>
      <c r="J843" s="1">
        <v>0</v>
      </c>
      <c r="K843" s="1">
        <v>0</v>
      </c>
      <c r="L843" s="1">
        <f t="shared" si="43"/>
        <v>0</v>
      </c>
      <c r="M843" s="1">
        <f t="shared" si="43"/>
        <v>0</v>
      </c>
      <c r="N843" s="1" t="s">
        <v>368</v>
      </c>
      <c r="O843" s="1">
        <v>2023</v>
      </c>
    </row>
    <row r="844" spans="1:15" ht="15.6" x14ac:dyDescent="0.3">
      <c r="A844" s="1" t="s">
        <v>328</v>
      </c>
      <c r="B844" s="1" t="s">
        <v>299</v>
      </c>
      <c r="C844" s="1" t="s">
        <v>261</v>
      </c>
      <c r="D844" s="1">
        <v>0</v>
      </c>
      <c r="E844" s="1">
        <v>0</v>
      </c>
      <c r="F844" s="1">
        <v>0</v>
      </c>
      <c r="G844" s="1">
        <v>0</v>
      </c>
      <c r="H844" s="1"/>
      <c r="I844" s="1"/>
      <c r="J844" s="1">
        <v>0</v>
      </c>
      <c r="K844" s="1">
        <v>0</v>
      </c>
      <c r="L844" s="1">
        <f t="shared" si="43"/>
        <v>0</v>
      </c>
      <c r="M844" s="1">
        <f t="shared" si="43"/>
        <v>0</v>
      </c>
      <c r="N844" s="1" t="s">
        <v>368</v>
      </c>
      <c r="O844" s="1">
        <v>2023</v>
      </c>
    </row>
    <row r="845" spans="1:15" ht="15.6" x14ac:dyDescent="0.3">
      <c r="A845" s="1" t="s">
        <v>329</v>
      </c>
      <c r="B845" s="1" t="s">
        <v>330</v>
      </c>
      <c r="C845" s="1" t="s">
        <v>90</v>
      </c>
      <c r="D845" s="1">
        <v>0</v>
      </c>
      <c r="E845" s="1">
        <v>0</v>
      </c>
      <c r="F845" s="1">
        <v>0</v>
      </c>
      <c r="G845" s="1">
        <v>0</v>
      </c>
      <c r="H845" s="1"/>
      <c r="I845" s="1"/>
      <c r="J845" s="1">
        <v>0</v>
      </c>
      <c r="K845" s="1">
        <v>0</v>
      </c>
      <c r="L845" s="1">
        <f t="shared" si="43"/>
        <v>0</v>
      </c>
      <c r="M845" s="1">
        <f t="shared" si="43"/>
        <v>0</v>
      </c>
      <c r="N845" s="1" t="s">
        <v>368</v>
      </c>
      <c r="O845" s="1">
        <v>2023</v>
      </c>
    </row>
    <row r="846" spans="1:15" ht="15.6" x14ac:dyDescent="0.3">
      <c r="A846" s="1" t="s">
        <v>331</v>
      </c>
      <c r="B846" s="1" t="s">
        <v>72</v>
      </c>
      <c r="C846" s="1" t="s">
        <v>90</v>
      </c>
      <c r="D846" s="1">
        <v>0</v>
      </c>
      <c r="E846" s="1">
        <v>0</v>
      </c>
      <c r="F846" s="1">
        <v>0</v>
      </c>
      <c r="G846" s="1">
        <v>0</v>
      </c>
      <c r="H846" s="1"/>
      <c r="I846" s="1"/>
      <c r="J846" s="1">
        <v>0</v>
      </c>
      <c r="K846" s="1">
        <v>0</v>
      </c>
      <c r="L846" s="1">
        <f t="shared" si="43"/>
        <v>0</v>
      </c>
      <c r="M846" s="1">
        <f t="shared" si="43"/>
        <v>0</v>
      </c>
      <c r="N846" s="1" t="s">
        <v>368</v>
      </c>
      <c r="O846" s="1">
        <v>2023</v>
      </c>
    </row>
    <row r="847" spans="1:15" ht="15.6" x14ac:dyDescent="0.3">
      <c r="A847" s="1" t="s">
        <v>332</v>
      </c>
      <c r="B847" s="1" t="s">
        <v>333</v>
      </c>
      <c r="C847" s="1" t="s">
        <v>90</v>
      </c>
      <c r="D847" s="1">
        <v>0</v>
      </c>
      <c r="E847" s="1">
        <v>0</v>
      </c>
      <c r="F847" s="1">
        <v>0</v>
      </c>
      <c r="G847" s="1">
        <v>0</v>
      </c>
      <c r="H847" s="1"/>
      <c r="I847" s="1"/>
      <c r="J847" s="1">
        <v>0</v>
      </c>
      <c r="K847" s="1">
        <v>0</v>
      </c>
      <c r="L847" s="1">
        <f t="shared" si="43"/>
        <v>0</v>
      </c>
      <c r="M847" s="1">
        <f t="shared" si="43"/>
        <v>0</v>
      </c>
      <c r="N847" s="1" t="s">
        <v>368</v>
      </c>
      <c r="O847" s="1">
        <v>2023</v>
      </c>
    </row>
    <row r="848" spans="1:15" ht="15.6" x14ac:dyDescent="0.3">
      <c r="A848" s="1" t="s">
        <v>334</v>
      </c>
      <c r="B848" s="1" t="s">
        <v>64</v>
      </c>
      <c r="C848" s="1" t="s">
        <v>90</v>
      </c>
      <c r="D848" s="1">
        <v>0</v>
      </c>
      <c r="E848" s="1">
        <v>0</v>
      </c>
      <c r="F848" s="1">
        <v>0</v>
      </c>
      <c r="G848" s="1">
        <v>0</v>
      </c>
      <c r="H848" s="1"/>
      <c r="I848" s="1"/>
      <c r="J848" s="1">
        <v>0</v>
      </c>
      <c r="K848" s="1">
        <v>0</v>
      </c>
      <c r="L848" s="1">
        <f t="shared" si="43"/>
        <v>0</v>
      </c>
      <c r="M848" s="1">
        <f t="shared" si="43"/>
        <v>0</v>
      </c>
      <c r="N848" s="1" t="s">
        <v>368</v>
      </c>
      <c r="O848" s="1">
        <v>2023</v>
      </c>
    </row>
    <row r="849" spans="1:15" ht="15.6" x14ac:dyDescent="0.3">
      <c r="A849" s="1" t="s">
        <v>335</v>
      </c>
      <c r="B849" s="1" t="s">
        <v>336</v>
      </c>
      <c r="C849" s="1" t="s">
        <v>90</v>
      </c>
      <c r="D849" s="1">
        <v>0</v>
      </c>
      <c r="E849" s="1">
        <v>0</v>
      </c>
      <c r="F849" s="1">
        <v>0</v>
      </c>
      <c r="G849" s="1">
        <v>0</v>
      </c>
      <c r="H849" s="1"/>
      <c r="I849" s="1"/>
      <c r="J849" s="1">
        <v>0</v>
      </c>
      <c r="K849" s="1">
        <v>0</v>
      </c>
      <c r="L849" s="1">
        <f t="shared" si="43"/>
        <v>0</v>
      </c>
      <c r="M849" s="1">
        <f t="shared" si="43"/>
        <v>0</v>
      </c>
      <c r="N849" s="1" t="s">
        <v>368</v>
      </c>
      <c r="O849" s="1">
        <v>2023</v>
      </c>
    </row>
    <row r="850" spans="1:15" ht="15.6" x14ac:dyDescent="0.3">
      <c r="A850" s="1" t="s">
        <v>337</v>
      </c>
      <c r="B850" s="1" t="s">
        <v>338</v>
      </c>
      <c r="C850" s="1" t="s">
        <v>90</v>
      </c>
      <c r="D850" s="1">
        <v>0</v>
      </c>
      <c r="E850" s="1">
        <v>0</v>
      </c>
      <c r="F850" s="1">
        <v>0</v>
      </c>
      <c r="G850" s="1">
        <v>0</v>
      </c>
      <c r="H850" s="1"/>
      <c r="I850" s="1"/>
      <c r="J850" s="1">
        <v>0</v>
      </c>
      <c r="K850" s="1">
        <v>0</v>
      </c>
      <c r="L850" s="1">
        <f t="shared" si="43"/>
        <v>0</v>
      </c>
      <c r="M850" s="1">
        <f t="shared" si="43"/>
        <v>0</v>
      </c>
      <c r="N850" s="1" t="s">
        <v>368</v>
      </c>
      <c r="O850" s="1">
        <v>2023</v>
      </c>
    </row>
    <row r="851" spans="1:15" ht="15.6" x14ac:dyDescent="0.3">
      <c r="A851" s="1" t="s">
        <v>339</v>
      </c>
      <c r="B851" s="1" t="s">
        <v>340</v>
      </c>
      <c r="C851" s="1" t="s">
        <v>90</v>
      </c>
      <c r="D851" s="1">
        <v>0</v>
      </c>
      <c r="E851" s="1">
        <v>0</v>
      </c>
      <c r="F851" s="1">
        <v>0</v>
      </c>
      <c r="G851" s="1">
        <v>0</v>
      </c>
      <c r="H851" s="1"/>
      <c r="I851" s="1"/>
      <c r="J851" s="1">
        <v>0</v>
      </c>
      <c r="K851" s="1">
        <v>0</v>
      </c>
      <c r="L851" s="1">
        <f t="shared" si="43"/>
        <v>0</v>
      </c>
      <c r="M851" s="1">
        <f t="shared" si="43"/>
        <v>0</v>
      </c>
      <c r="N851" s="1" t="s">
        <v>368</v>
      </c>
      <c r="O851" s="1">
        <v>2023</v>
      </c>
    </row>
    <row r="852" spans="1:15" ht="15.6" x14ac:dyDescent="0.3">
      <c r="A852" s="1" t="s">
        <v>341</v>
      </c>
      <c r="B852" s="1" t="s">
        <v>383</v>
      </c>
      <c r="C852" s="1" t="s">
        <v>90</v>
      </c>
      <c r="D852" s="1">
        <v>0</v>
      </c>
      <c r="E852" s="1">
        <v>0</v>
      </c>
      <c r="F852" s="1">
        <v>0</v>
      </c>
      <c r="G852" s="1">
        <v>0</v>
      </c>
      <c r="H852" s="1"/>
      <c r="I852" s="1"/>
      <c r="J852" s="1">
        <v>0</v>
      </c>
      <c r="K852" s="1">
        <v>0</v>
      </c>
      <c r="L852" s="1">
        <f t="shared" si="43"/>
        <v>0</v>
      </c>
      <c r="M852" s="1">
        <f t="shared" si="43"/>
        <v>0</v>
      </c>
      <c r="N852" s="1" t="s">
        <v>368</v>
      </c>
      <c r="O852" s="1">
        <v>2023</v>
      </c>
    </row>
    <row r="853" spans="1:15" ht="15.6" x14ac:dyDescent="0.3">
      <c r="A853" s="1" t="s">
        <v>342</v>
      </c>
      <c r="B853" s="1" t="s">
        <v>343</v>
      </c>
      <c r="C853" s="1" t="s">
        <v>90</v>
      </c>
      <c r="D853" s="1">
        <v>0</v>
      </c>
      <c r="E853" s="1">
        <v>0</v>
      </c>
      <c r="F853" s="1">
        <v>0</v>
      </c>
      <c r="G853" s="1">
        <v>0</v>
      </c>
      <c r="H853" s="1"/>
      <c r="I853" s="1"/>
      <c r="J853" s="1">
        <v>0</v>
      </c>
      <c r="K853" s="1">
        <v>0</v>
      </c>
      <c r="L853" s="1">
        <f t="shared" si="43"/>
        <v>0</v>
      </c>
      <c r="M853" s="1">
        <f t="shared" si="43"/>
        <v>0</v>
      </c>
      <c r="N853" s="1" t="s">
        <v>368</v>
      </c>
      <c r="O853" s="1">
        <v>2023</v>
      </c>
    </row>
    <row r="854" spans="1:15" ht="15.6" x14ac:dyDescent="0.3">
      <c r="A854" s="1" t="s">
        <v>344</v>
      </c>
      <c r="B854" s="1" t="s">
        <v>345</v>
      </c>
      <c r="C854" s="1" t="s">
        <v>261</v>
      </c>
      <c r="D854" s="1">
        <v>0</v>
      </c>
      <c r="E854" s="1">
        <v>0</v>
      </c>
      <c r="F854" s="1">
        <v>0</v>
      </c>
      <c r="G854" s="1">
        <v>0</v>
      </c>
      <c r="H854" s="1"/>
      <c r="I854" s="1"/>
      <c r="J854" s="1">
        <v>0</v>
      </c>
      <c r="K854" s="1">
        <v>0</v>
      </c>
      <c r="L854" s="1">
        <f t="shared" si="43"/>
        <v>0</v>
      </c>
      <c r="M854" s="1">
        <f t="shared" si="43"/>
        <v>0</v>
      </c>
      <c r="N854" s="1" t="s">
        <v>368</v>
      </c>
      <c r="O854" s="1">
        <v>2023</v>
      </c>
    </row>
    <row r="855" spans="1:15" ht="15.6" x14ac:dyDescent="0.3">
      <c r="A855" s="1" t="s">
        <v>346</v>
      </c>
      <c r="B855" s="1" t="s">
        <v>347</v>
      </c>
      <c r="C855" s="1" t="s">
        <v>90</v>
      </c>
      <c r="D855" s="1">
        <v>0</v>
      </c>
      <c r="E855" s="1">
        <v>0</v>
      </c>
      <c r="F855" s="1">
        <v>0</v>
      </c>
      <c r="G855" s="1">
        <v>0</v>
      </c>
      <c r="H855" s="1"/>
      <c r="I855" s="1"/>
      <c r="J855" s="1">
        <v>0</v>
      </c>
      <c r="K855" s="1">
        <v>0</v>
      </c>
      <c r="L855" s="1">
        <f t="shared" si="43"/>
        <v>0</v>
      </c>
      <c r="M855" s="1">
        <f t="shared" si="43"/>
        <v>0</v>
      </c>
      <c r="N855" s="1" t="s">
        <v>368</v>
      </c>
      <c r="O855" s="1">
        <v>2023</v>
      </c>
    </row>
    <row r="856" spans="1:15" ht="15.6" x14ac:dyDescent="0.3">
      <c r="A856" s="1" t="s">
        <v>348</v>
      </c>
      <c r="B856" s="1" t="s">
        <v>349</v>
      </c>
      <c r="C856" s="1" t="s">
        <v>90</v>
      </c>
      <c r="D856" s="1">
        <v>0</v>
      </c>
      <c r="E856" s="1">
        <v>0</v>
      </c>
      <c r="F856" s="1">
        <v>0</v>
      </c>
      <c r="G856" s="1">
        <v>0</v>
      </c>
      <c r="H856" s="1"/>
      <c r="I856" s="1"/>
      <c r="J856" s="1">
        <v>0</v>
      </c>
      <c r="K856" s="1">
        <v>0</v>
      </c>
      <c r="L856" s="1">
        <f t="shared" si="43"/>
        <v>0</v>
      </c>
      <c r="M856" s="1">
        <f t="shared" si="43"/>
        <v>0</v>
      </c>
      <c r="N856" s="1" t="s">
        <v>368</v>
      </c>
      <c r="O856" s="1">
        <v>2023</v>
      </c>
    </row>
    <row r="857" spans="1:15" ht="15.6" x14ac:dyDescent="0.3">
      <c r="A857" s="1" t="s">
        <v>350</v>
      </c>
      <c r="B857" s="1" t="s">
        <v>351</v>
      </c>
      <c r="C857" s="1" t="s">
        <v>90</v>
      </c>
      <c r="D857" s="1">
        <v>0</v>
      </c>
      <c r="E857" s="1">
        <v>0</v>
      </c>
      <c r="F857" s="1">
        <v>0</v>
      </c>
      <c r="G857" s="1">
        <v>0</v>
      </c>
      <c r="H857" s="1"/>
      <c r="I857" s="1"/>
      <c r="J857" s="1">
        <v>0</v>
      </c>
      <c r="K857" s="1">
        <v>0</v>
      </c>
      <c r="L857" s="1">
        <f t="shared" si="43"/>
        <v>0</v>
      </c>
      <c r="M857" s="1">
        <f t="shared" si="43"/>
        <v>0</v>
      </c>
      <c r="N857" s="1" t="s">
        <v>368</v>
      </c>
      <c r="O857" s="1">
        <v>2023</v>
      </c>
    </row>
    <row r="858" spans="1:15" ht="15.6" x14ac:dyDescent="0.3">
      <c r="A858" s="1" t="s">
        <v>352</v>
      </c>
      <c r="B858" s="1" t="s">
        <v>353</v>
      </c>
      <c r="C858" s="1" t="s">
        <v>90</v>
      </c>
      <c r="D858" s="1">
        <v>0</v>
      </c>
      <c r="E858" s="1">
        <v>0</v>
      </c>
      <c r="F858" s="1">
        <v>0</v>
      </c>
      <c r="G858" s="1">
        <v>0</v>
      </c>
      <c r="H858" s="1"/>
      <c r="I858" s="1"/>
      <c r="J858" s="1">
        <v>0</v>
      </c>
      <c r="K858" s="1">
        <v>0</v>
      </c>
      <c r="L858" s="1">
        <f t="shared" si="43"/>
        <v>0</v>
      </c>
      <c r="M858" s="1">
        <f t="shared" si="43"/>
        <v>0</v>
      </c>
      <c r="N858" s="1" t="s">
        <v>368</v>
      </c>
      <c r="O858" s="1">
        <v>2023</v>
      </c>
    </row>
    <row r="859" spans="1:15" ht="15.6" x14ac:dyDescent="0.3">
      <c r="A859" s="1" t="s">
        <v>354</v>
      </c>
      <c r="B859" s="1" t="s">
        <v>308</v>
      </c>
      <c r="C859" s="1" t="s">
        <v>90</v>
      </c>
      <c r="D859" s="1">
        <v>0</v>
      </c>
      <c r="E859" s="1">
        <v>0</v>
      </c>
      <c r="F859" s="1">
        <v>0</v>
      </c>
      <c r="G859" s="1">
        <v>0</v>
      </c>
      <c r="H859" s="1"/>
      <c r="I859" s="1"/>
      <c r="J859" s="1">
        <v>0</v>
      </c>
      <c r="K859" s="1">
        <v>0</v>
      </c>
      <c r="L859" s="1">
        <f t="shared" si="43"/>
        <v>0</v>
      </c>
      <c r="M859" s="1">
        <f t="shared" si="43"/>
        <v>0</v>
      </c>
      <c r="N859" s="1" t="s">
        <v>368</v>
      </c>
      <c r="O859" s="1">
        <v>2023</v>
      </c>
    </row>
    <row r="860" spans="1:15" ht="15.6" x14ac:dyDescent="0.3">
      <c r="A860" s="1" t="s">
        <v>355</v>
      </c>
      <c r="B860" s="1" t="s">
        <v>356</v>
      </c>
      <c r="C860" s="1" t="s">
        <v>90</v>
      </c>
      <c r="D860" s="1">
        <v>0</v>
      </c>
      <c r="E860" s="1">
        <v>0</v>
      </c>
      <c r="F860" s="1">
        <v>0</v>
      </c>
      <c r="G860" s="1">
        <v>0</v>
      </c>
      <c r="H860" s="1"/>
      <c r="I860" s="1"/>
      <c r="J860" s="1">
        <v>0</v>
      </c>
      <c r="K860" s="1">
        <v>0</v>
      </c>
      <c r="L860" s="1">
        <f t="shared" si="43"/>
        <v>0</v>
      </c>
      <c r="M860" s="1">
        <f t="shared" si="43"/>
        <v>0</v>
      </c>
      <c r="N860" s="1" t="s">
        <v>368</v>
      </c>
      <c r="O860" s="1">
        <v>2023</v>
      </c>
    </row>
    <row r="861" spans="1:15" ht="15.6" x14ac:dyDescent="0.3">
      <c r="A861" s="1" t="s">
        <v>83</v>
      </c>
      <c r="B861" s="1" t="s">
        <v>84</v>
      </c>
      <c r="C861" s="1" t="s">
        <v>85</v>
      </c>
      <c r="D861" s="1">
        <v>833.1511839708561</v>
      </c>
      <c r="E861" s="1">
        <v>398300</v>
      </c>
      <c r="F861" s="1"/>
      <c r="G861" s="1">
        <v>802500</v>
      </c>
      <c r="H861" s="1">
        <v>44831</v>
      </c>
      <c r="I861" s="1">
        <v>44831</v>
      </c>
      <c r="J861" s="1">
        <f>+K861/274.5</f>
        <v>2568.6703096539163</v>
      </c>
      <c r="K861" s="1">
        <f>64200+384900+256000</f>
        <v>705100</v>
      </c>
      <c r="L861" s="1">
        <f t="shared" ref="L861:M863" si="44">+D861+F861-J861</f>
        <v>-1735.5191256830603</v>
      </c>
      <c r="M861" s="1">
        <f t="shared" si="44"/>
        <v>495700</v>
      </c>
      <c r="N861" s="1" t="s">
        <v>368</v>
      </c>
      <c r="O861" s="1">
        <v>2023</v>
      </c>
    </row>
    <row r="862" spans="1:15" ht="15.6" x14ac:dyDescent="0.3">
      <c r="A862" s="1" t="s">
        <v>86</v>
      </c>
      <c r="B862" s="1" t="s">
        <v>87</v>
      </c>
      <c r="C862" s="1" t="s">
        <v>85</v>
      </c>
      <c r="D862" s="1">
        <v>29.326047358834245</v>
      </c>
      <c r="E862" s="1">
        <v>21650</v>
      </c>
      <c r="F862" s="1">
        <v>0</v>
      </c>
      <c r="G862" s="1">
        <v>75000</v>
      </c>
      <c r="H862" s="1">
        <v>44831</v>
      </c>
      <c r="I862" s="1">
        <v>44831</v>
      </c>
      <c r="J862" s="1">
        <f>+K862/274.5</f>
        <v>342.62295081967216</v>
      </c>
      <c r="K862" s="1">
        <f>6050+65000+23000</f>
        <v>94050</v>
      </c>
      <c r="L862" s="1">
        <f t="shared" si="44"/>
        <v>-313.29690346083794</v>
      </c>
      <c r="M862" s="1">
        <f t="shared" si="44"/>
        <v>2600</v>
      </c>
      <c r="N862" s="1" t="s">
        <v>368</v>
      </c>
      <c r="O862" s="1">
        <v>2023</v>
      </c>
    </row>
    <row r="863" spans="1:15" ht="15.6" x14ac:dyDescent="0.3">
      <c r="A863" s="1" t="s">
        <v>88</v>
      </c>
      <c r="B863" s="1" t="s">
        <v>89</v>
      </c>
      <c r="C863" s="1" t="s">
        <v>90</v>
      </c>
      <c r="D863" s="1">
        <v>9</v>
      </c>
      <c r="E863" s="1">
        <v>1890.04</v>
      </c>
      <c r="F863" s="1">
        <v>2</v>
      </c>
      <c r="G863" s="1">
        <v>455.99</v>
      </c>
      <c r="H863" s="1">
        <v>44386</v>
      </c>
      <c r="I863" s="1">
        <v>44386</v>
      </c>
      <c r="J863" s="1">
        <f>1+2</f>
        <v>3</v>
      </c>
      <c r="K863" s="1">
        <f t="shared" ref="K863:K926" si="45">+E863/D863*J863</f>
        <v>630.01333333333332</v>
      </c>
      <c r="L863" s="1">
        <f t="shared" si="44"/>
        <v>8</v>
      </c>
      <c r="M863" s="1">
        <f t="shared" si="44"/>
        <v>1716.0166666666664</v>
      </c>
      <c r="N863" s="1" t="s">
        <v>368</v>
      </c>
      <c r="O863" s="1">
        <v>2023</v>
      </c>
    </row>
    <row r="864" spans="1:15" ht="15.6" x14ac:dyDescent="0.3">
      <c r="A864" s="1" t="s">
        <v>91</v>
      </c>
      <c r="B864" s="1" t="s">
        <v>92</v>
      </c>
      <c r="C864" s="1" t="s">
        <v>90</v>
      </c>
      <c r="D864" s="1">
        <v>6</v>
      </c>
      <c r="E864" s="1">
        <v>2016.03</v>
      </c>
      <c r="F864" s="1">
        <v>0</v>
      </c>
      <c r="G864" s="1">
        <v>0</v>
      </c>
      <c r="H864" s="1">
        <v>44284</v>
      </c>
      <c r="I864" s="1">
        <v>44284</v>
      </c>
      <c r="J864" s="1">
        <v>0</v>
      </c>
      <c r="K864" s="1">
        <f t="shared" si="45"/>
        <v>0</v>
      </c>
      <c r="L864" s="1">
        <f t="shared" ref="L864:M916" si="46">+D864+F864-J864</f>
        <v>6</v>
      </c>
      <c r="M864" s="1">
        <f t="shared" si="46"/>
        <v>2016.03</v>
      </c>
      <c r="N864" s="1" t="s">
        <v>368</v>
      </c>
      <c r="O864" s="1">
        <v>2023</v>
      </c>
    </row>
    <row r="865" spans="1:15" ht="15.6" x14ac:dyDescent="0.3">
      <c r="A865" s="1" t="s">
        <v>93</v>
      </c>
      <c r="B865" s="1" t="s">
        <v>94</v>
      </c>
      <c r="C865" s="1" t="s">
        <v>95</v>
      </c>
      <c r="D865" s="1">
        <v>0</v>
      </c>
      <c r="E865" s="1">
        <v>0</v>
      </c>
      <c r="F865" s="1">
        <v>0</v>
      </c>
      <c r="G865" s="1">
        <v>0</v>
      </c>
      <c r="H865" s="1">
        <v>43780</v>
      </c>
      <c r="I865" s="1">
        <v>43780</v>
      </c>
      <c r="J865" s="1">
        <v>0</v>
      </c>
      <c r="K865" s="1">
        <v>0</v>
      </c>
      <c r="L865" s="1">
        <f t="shared" si="46"/>
        <v>0</v>
      </c>
      <c r="M865" s="1">
        <f t="shared" si="46"/>
        <v>0</v>
      </c>
      <c r="N865" s="1" t="s">
        <v>368</v>
      </c>
      <c r="O865" s="1">
        <v>2023</v>
      </c>
    </row>
    <row r="866" spans="1:15" ht="15.6" x14ac:dyDescent="0.3">
      <c r="A866" s="1" t="s">
        <v>96</v>
      </c>
      <c r="B866" s="1" t="s">
        <v>97</v>
      </c>
      <c r="C866" s="1" t="s">
        <v>90</v>
      </c>
      <c r="D866" s="1">
        <v>13</v>
      </c>
      <c r="E866" s="1">
        <v>3498.0257142857145</v>
      </c>
      <c r="F866" s="1">
        <v>0</v>
      </c>
      <c r="G866" s="1">
        <v>0</v>
      </c>
      <c r="H866" s="1">
        <v>43780</v>
      </c>
      <c r="I866" s="1">
        <v>43780</v>
      </c>
      <c r="J866" s="1">
        <f>2+1</f>
        <v>3</v>
      </c>
      <c r="K866" s="1">
        <f t="shared" si="45"/>
        <v>807.23670329670335</v>
      </c>
      <c r="L866" s="1">
        <f t="shared" si="46"/>
        <v>10</v>
      </c>
      <c r="M866" s="1">
        <f t="shared" si="46"/>
        <v>2690.7890109890113</v>
      </c>
      <c r="N866" s="1" t="s">
        <v>368</v>
      </c>
      <c r="O866" s="1">
        <v>2023</v>
      </c>
    </row>
    <row r="867" spans="1:15" ht="15.6" x14ac:dyDescent="0.3">
      <c r="A867" s="1" t="s">
        <v>98</v>
      </c>
      <c r="B867" s="1" t="s">
        <v>99</v>
      </c>
      <c r="C867" s="1" t="s">
        <v>90</v>
      </c>
      <c r="D867" s="1">
        <v>0</v>
      </c>
      <c r="E867" s="1">
        <v>0</v>
      </c>
      <c r="F867" s="1">
        <v>0</v>
      </c>
      <c r="G867" s="1">
        <v>0</v>
      </c>
      <c r="H867" s="1">
        <v>44284</v>
      </c>
      <c r="I867" s="1">
        <v>44284</v>
      </c>
      <c r="J867" s="1">
        <v>0</v>
      </c>
      <c r="K867" s="1">
        <v>0</v>
      </c>
      <c r="L867" s="1">
        <f t="shared" si="46"/>
        <v>0</v>
      </c>
      <c r="M867" s="1">
        <f t="shared" si="46"/>
        <v>0</v>
      </c>
      <c r="N867" s="1" t="s">
        <v>368</v>
      </c>
      <c r="O867" s="1">
        <v>2023</v>
      </c>
    </row>
    <row r="868" spans="1:15" ht="15.6" x14ac:dyDescent="0.3">
      <c r="A868" s="1" t="s">
        <v>100</v>
      </c>
      <c r="B868" s="1" t="s">
        <v>101</v>
      </c>
      <c r="C868" s="1" t="s">
        <v>90</v>
      </c>
      <c r="D868" s="1">
        <v>12</v>
      </c>
      <c r="E868" s="1">
        <v>647.96</v>
      </c>
      <c r="F868" s="1">
        <v>0</v>
      </c>
      <c r="G868" s="1">
        <v>0</v>
      </c>
      <c r="H868" s="1">
        <v>44284</v>
      </c>
      <c r="I868" s="1">
        <v>44284</v>
      </c>
      <c r="J868" s="1">
        <v>2</v>
      </c>
      <c r="K868" s="1">
        <f t="shared" si="45"/>
        <v>107.99333333333334</v>
      </c>
      <c r="L868" s="1">
        <f t="shared" si="46"/>
        <v>10</v>
      </c>
      <c r="M868" s="1">
        <f t="shared" si="46"/>
        <v>539.9666666666667</v>
      </c>
      <c r="N868" s="1" t="s">
        <v>368</v>
      </c>
      <c r="O868" s="1">
        <v>2023</v>
      </c>
    </row>
    <row r="869" spans="1:15" ht="15.6" x14ac:dyDescent="0.3">
      <c r="A869" s="1" t="s">
        <v>102</v>
      </c>
      <c r="B869" s="1" t="s">
        <v>103</v>
      </c>
      <c r="C869" s="1" t="s">
        <v>90</v>
      </c>
      <c r="D869" s="1">
        <v>3</v>
      </c>
      <c r="E869" s="1">
        <v>881.99</v>
      </c>
      <c r="F869" s="1">
        <v>0</v>
      </c>
      <c r="G869" s="1">
        <v>0</v>
      </c>
      <c r="H869" s="1">
        <v>44837</v>
      </c>
      <c r="I869" s="1">
        <v>44837</v>
      </c>
      <c r="J869" s="1">
        <v>0</v>
      </c>
      <c r="K869" s="1">
        <f t="shared" si="45"/>
        <v>0</v>
      </c>
      <c r="L869" s="1">
        <f t="shared" si="46"/>
        <v>3</v>
      </c>
      <c r="M869" s="1">
        <f t="shared" si="46"/>
        <v>881.99</v>
      </c>
      <c r="N869" s="1" t="s">
        <v>368</v>
      </c>
      <c r="O869" s="1">
        <v>2023</v>
      </c>
    </row>
    <row r="870" spans="1:15" ht="15.6" x14ac:dyDescent="0.3">
      <c r="A870" s="1" t="s">
        <v>104</v>
      </c>
      <c r="B870" s="1" t="s">
        <v>105</v>
      </c>
      <c r="C870" s="1" t="s">
        <v>90</v>
      </c>
      <c r="D870" s="1">
        <v>6</v>
      </c>
      <c r="E870" s="1">
        <v>504.02</v>
      </c>
      <c r="F870" s="1">
        <v>0</v>
      </c>
      <c r="G870" s="1">
        <v>0</v>
      </c>
      <c r="H870" s="1">
        <v>44284</v>
      </c>
      <c r="I870" s="1">
        <v>44284</v>
      </c>
      <c r="J870" s="1">
        <v>4</v>
      </c>
      <c r="K870" s="1">
        <f t="shared" si="45"/>
        <v>336.01333333333332</v>
      </c>
      <c r="L870" s="1">
        <f t="shared" si="46"/>
        <v>2</v>
      </c>
      <c r="M870" s="1">
        <f t="shared" si="46"/>
        <v>168.00666666666666</v>
      </c>
      <c r="N870" s="1" t="s">
        <v>368</v>
      </c>
      <c r="O870" s="1">
        <v>2023</v>
      </c>
    </row>
    <row r="871" spans="1:15" ht="15.6" x14ac:dyDescent="0.3">
      <c r="A871" s="1" t="s">
        <v>106</v>
      </c>
      <c r="B871" s="1" t="s">
        <v>107</v>
      </c>
      <c r="C871" s="1" t="s">
        <v>108</v>
      </c>
      <c r="D871" s="1">
        <v>0</v>
      </c>
      <c r="E871" s="1">
        <v>0</v>
      </c>
      <c r="F871" s="1">
        <v>0</v>
      </c>
      <c r="G871" s="1">
        <v>0</v>
      </c>
      <c r="H871" s="1">
        <v>43780</v>
      </c>
      <c r="I871" s="1">
        <v>43780</v>
      </c>
      <c r="J871" s="1">
        <v>0</v>
      </c>
      <c r="K871" s="1">
        <v>0</v>
      </c>
      <c r="L871" s="1">
        <f t="shared" si="46"/>
        <v>0</v>
      </c>
      <c r="M871" s="1">
        <f t="shared" si="46"/>
        <v>0</v>
      </c>
      <c r="N871" s="1" t="s">
        <v>368</v>
      </c>
      <c r="O871" s="1">
        <v>2023</v>
      </c>
    </row>
    <row r="872" spans="1:15" ht="15.6" x14ac:dyDescent="0.3">
      <c r="A872" s="1" t="s">
        <v>109</v>
      </c>
      <c r="B872" s="1" t="s">
        <v>110</v>
      </c>
      <c r="C872" s="1" t="s">
        <v>108</v>
      </c>
      <c r="D872" s="1">
        <v>0</v>
      </c>
      <c r="E872" s="1">
        <v>0</v>
      </c>
      <c r="F872" s="1">
        <v>0</v>
      </c>
      <c r="G872" s="1">
        <v>0</v>
      </c>
      <c r="H872" s="1">
        <v>44284</v>
      </c>
      <c r="I872" s="1">
        <v>44284</v>
      </c>
      <c r="J872" s="1">
        <v>0</v>
      </c>
      <c r="K872" s="1">
        <v>0</v>
      </c>
      <c r="L872" s="1">
        <f t="shared" si="46"/>
        <v>0</v>
      </c>
      <c r="M872" s="1">
        <f t="shared" si="46"/>
        <v>0</v>
      </c>
      <c r="N872" s="1" t="s">
        <v>368</v>
      </c>
      <c r="O872" s="1">
        <v>2023</v>
      </c>
    </row>
    <row r="873" spans="1:15" ht="15.6" x14ac:dyDescent="0.3">
      <c r="A873" s="1" t="s">
        <v>111</v>
      </c>
      <c r="B873" s="1" t="s">
        <v>112</v>
      </c>
      <c r="C873" s="1" t="s">
        <v>108</v>
      </c>
      <c r="D873" s="1">
        <v>17</v>
      </c>
      <c r="E873" s="1">
        <v>1733.9844444444445</v>
      </c>
      <c r="F873" s="1">
        <v>0</v>
      </c>
      <c r="G873" s="1">
        <v>0</v>
      </c>
      <c r="H873" s="1">
        <v>44386</v>
      </c>
      <c r="I873" s="1">
        <v>44386</v>
      </c>
      <c r="J873" s="1">
        <f>1+2</f>
        <v>3</v>
      </c>
      <c r="K873" s="1">
        <f t="shared" si="45"/>
        <v>305.99725490196079</v>
      </c>
      <c r="L873" s="1">
        <f t="shared" si="46"/>
        <v>14</v>
      </c>
      <c r="M873" s="1">
        <f t="shared" si="46"/>
        <v>1427.9871895424837</v>
      </c>
      <c r="N873" s="1" t="s">
        <v>368</v>
      </c>
      <c r="O873" s="1">
        <v>2023</v>
      </c>
    </row>
    <row r="874" spans="1:15" ht="15.6" x14ac:dyDescent="0.3">
      <c r="A874" s="1" t="s">
        <v>113</v>
      </c>
      <c r="B874" s="1" t="s">
        <v>114</v>
      </c>
      <c r="C874" s="1" t="s">
        <v>90</v>
      </c>
      <c r="D874" s="1">
        <v>0</v>
      </c>
      <c r="E874" s="1">
        <v>0</v>
      </c>
      <c r="F874" s="1">
        <v>0</v>
      </c>
      <c r="G874" s="1">
        <v>0</v>
      </c>
      <c r="H874" s="1">
        <v>43780</v>
      </c>
      <c r="I874" s="1">
        <v>43780</v>
      </c>
      <c r="J874" s="1">
        <v>0</v>
      </c>
      <c r="K874" s="1">
        <v>0</v>
      </c>
      <c r="L874" s="1">
        <f t="shared" si="46"/>
        <v>0</v>
      </c>
      <c r="M874" s="1">
        <f t="shared" si="46"/>
        <v>0</v>
      </c>
      <c r="N874" s="1" t="s">
        <v>368</v>
      </c>
      <c r="O874" s="1">
        <v>2023</v>
      </c>
    </row>
    <row r="875" spans="1:15" ht="15.6" x14ac:dyDescent="0.3">
      <c r="A875" s="1" t="s">
        <v>115</v>
      </c>
      <c r="B875" s="1" t="s">
        <v>116</v>
      </c>
      <c r="C875" s="1" t="s">
        <v>90</v>
      </c>
      <c r="D875" s="1">
        <v>0</v>
      </c>
      <c r="E875" s="1">
        <v>0</v>
      </c>
      <c r="F875" s="1">
        <v>12</v>
      </c>
      <c r="G875" s="1">
        <v>1008.05</v>
      </c>
      <c r="H875" s="1">
        <v>44386</v>
      </c>
      <c r="I875" s="1">
        <v>44386</v>
      </c>
      <c r="J875" s="1">
        <v>7</v>
      </c>
      <c r="K875" s="1">
        <v>588.03</v>
      </c>
      <c r="L875" s="1">
        <f t="shared" si="46"/>
        <v>5</v>
      </c>
      <c r="M875" s="1">
        <f t="shared" si="46"/>
        <v>420.02</v>
      </c>
      <c r="N875" s="1" t="s">
        <v>368</v>
      </c>
      <c r="O875" s="1">
        <v>2023</v>
      </c>
    </row>
    <row r="876" spans="1:15" ht="15.6" x14ac:dyDescent="0.3">
      <c r="A876" s="1" t="s">
        <v>117</v>
      </c>
      <c r="B876" s="1" t="s">
        <v>118</v>
      </c>
      <c r="C876" s="1" t="s">
        <v>90</v>
      </c>
      <c r="D876" s="1">
        <v>0</v>
      </c>
      <c r="E876" s="1">
        <v>0</v>
      </c>
      <c r="F876" s="1">
        <v>0</v>
      </c>
      <c r="G876" s="1">
        <v>0</v>
      </c>
      <c r="H876" s="1">
        <v>44386</v>
      </c>
      <c r="I876" s="1">
        <v>44386</v>
      </c>
      <c r="J876" s="1">
        <v>0</v>
      </c>
      <c r="K876" s="1">
        <v>0</v>
      </c>
      <c r="L876" s="1">
        <f t="shared" si="46"/>
        <v>0</v>
      </c>
      <c r="M876" s="1">
        <f t="shared" si="46"/>
        <v>0</v>
      </c>
      <c r="N876" s="1" t="s">
        <v>368</v>
      </c>
      <c r="O876" s="1">
        <v>2023</v>
      </c>
    </row>
    <row r="877" spans="1:15" ht="15.6" x14ac:dyDescent="0.3">
      <c r="A877" s="1" t="s">
        <v>119</v>
      </c>
      <c r="B877" s="1" t="s">
        <v>120</v>
      </c>
      <c r="C877" s="1" t="s">
        <v>85</v>
      </c>
      <c r="D877" s="1">
        <v>24</v>
      </c>
      <c r="E877" s="1">
        <v>6479.9</v>
      </c>
      <c r="F877" s="1">
        <v>25</v>
      </c>
      <c r="G877" s="1">
        <v>7069.91</v>
      </c>
      <c r="H877" s="1">
        <v>44386</v>
      </c>
      <c r="I877" s="1">
        <v>44386</v>
      </c>
      <c r="J877" s="1">
        <f>2+2+8</f>
        <v>12</v>
      </c>
      <c r="K877" s="1">
        <f t="shared" si="45"/>
        <v>3239.95</v>
      </c>
      <c r="L877" s="1">
        <f>+D877+F877-J877</f>
        <v>37</v>
      </c>
      <c r="M877" s="1">
        <f t="shared" si="46"/>
        <v>10309.86</v>
      </c>
      <c r="N877" s="1" t="s">
        <v>368</v>
      </c>
      <c r="O877" s="1">
        <v>2023</v>
      </c>
    </row>
    <row r="878" spans="1:15" ht="15.6" x14ac:dyDescent="0.3">
      <c r="A878" s="1" t="s">
        <v>121</v>
      </c>
      <c r="B878" s="1" t="s">
        <v>122</v>
      </c>
      <c r="C878" s="1" t="s">
        <v>90</v>
      </c>
      <c r="D878" s="1">
        <v>10</v>
      </c>
      <c r="E878" s="1">
        <v>2400</v>
      </c>
      <c r="F878" s="1">
        <v>8</v>
      </c>
      <c r="G878" s="1">
        <v>1967.95</v>
      </c>
      <c r="H878" s="1">
        <v>43780</v>
      </c>
      <c r="I878" s="1">
        <v>43780</v>
      </c>
      <c r="J878" s="1">
        <f>1+1</f>
        <v>2</v>
      </c>
      <c r="K878" s="1">
        <f t="shared" si="45"/>
        <v>480</v>
      </c>
      <c r="L878" s="1">
        <f t="shared" si="46"/>
        <v>16</v>
      </c>
      <c r="M878" s="1">
        <f t="shared" si="46"/>
        <v>3887.95</v>
      </c>
      <c r="N878" s="1" t="s">
        <v>368</v>
      </c>
      <c r="O878" s="1">
        <v>2023</v>
      </c>
    </row>
    <row r="879" spans="1:15" ht="15.6" x14ac:dyDescent="0.3">
      <c r="A879" s="1" t="s">
        <v>123</v>
      </c>
      <c r="B879" s="1" t="s">
        <v>124</v>
      </c>
      <c r="C879" s="1" t="s">
        <v>90</v>
      </c>
      <c r="D879" s="1">
        <v>0</v>
      </c>
      <c r="E879" s="1">
        <v>0</v>
      </c>
      <c r="F879" s="1">
        <v>0</v>
      </c>
      <c r="G879" s="1">
        <v>0</v>
      </c>
      <c r="H879" s="1">
        <v>43780</v>
      </c>
      <c r="I879" s="1">
        <v>43780</v>
      </c>
      <c r="J879" s="1">
        <v>0</v>
      </c>
      <c r="K879" s="1">
        <v>0</v>
      </c>
      <c r="L879" s="1">
        <f t="shared" si="46"/>
        <v>0</v>
      </c>
      <c r="M879" s="1">
        <f t="shared" si="46"/>
        <v>0</v>
      </c>
      <c r="N879" s="1" t="s">
        <v>368</v>
      </c>
      <c r="O879" s="1">
        <v>2023</v>
      </c>
    </row>
    <row r="880" spans="1:15" ht="15.6" x14ac:dyDescent="0.3">
      <c r="A880" s="1" t="s">
        <v>125</v>
      </c>
      <c r="B880" s="1" t="s">
        <v>126</v>
      </c>
      <c r="C880" s="1" t="s">
        <v>90</v>
      </c>
      <c r="D880" s="1">
        <v>0</v>
      </c>
      <c r="E880" s="1">
        <v>0</v>
      </c>
      <c r="F880" s="1">
        <v>0</v>
      </c>
      <c r="G880" s="1">
        <v>0</v>
      </c>
      <c r="H880" s="1">
        <v>43780</v>
      </c>
      <c r="I880" s="1">
        <v>43780</v>
      </c>
      <c r="J880" s="1">
        <v>0</v>
      </c>
      <c r="K880" s="1">
        <v>0</v>
      </c>
      <c r="L880" s="1">
        <f t="shared" si="46"/>
        <v>0</v>
      </c>
      <c r="M880" s="1">
        <v>0</v>
      </c>
      <c r="N880" s="1" t="s">
        <v>368</v>
      </c>
      <c r="O880" s="1">
        <v>2023</v>
      </c>
    </row>
    <row r="881" spans="1:15" ht="15.6" x14ac:dyDescent="0.3">
      <c r="A881" s="1" t="s">
        <v>127</v>
      </c>
      <c r="B881" s="1" t="s">
        <v>128</v>
      </c>
      <c r="C881" s="1" t="s">
        <v>85</v>
      </c>
      <c r="D881" s="1">
        <v>8</v>
      </c>
      <c r="E881" s="1">
        <v>7570.1966666666676</v>
      </c>
      <c r="F881" s="1">
        <v>0</v>
      </c>
      <c r="G881" s="1">
        <v>0</v>
      </c>
      <c r="H881" s="1">
        <v>44284</v>
      </c>
      <c r="I881" s="1">
        <v>44284</v>
      </c>
      <c r="J881" s="1">
        <v>2</v>
      </c>
      <c r="K881" s="1">
        <f t="shared" si="45"/>
        <v>1892.5491666666669</v>
      </c>
      <c r="L881" s="1">
        <f t="shared" si="46"/>
        <v>6</v>
      </c>
      <c r="M881" s="1">
        <f t="shared" si="46"/>
        <v>5677.6475000000009</v>
      </c>
      <c r="N881" s="1" t="s">
        <v>368</v>
      </c>
      <c r="O881" s="1">
        <v>2023</v>
      </c>
    </row>
    <row r="882" spans="1:15" ht="15.6" x14ac:dyDescent="0.3">
      <c r="A882" s="1" t="s">
        <v>129</v>
      </c>
      <c r="B882" s="1" t="s">
        <v>130</v>
      </c>
      <c r="C882" s="1" t="s">
        <v>85</v>
      </c>
      <c r="D882" s="1">
        <v>11</v>
      </c>
      <c r="E882" s="1">
        <v>5282.67</v>
      </c>
      <c r="F882" s="1">
        <v>0</v>
      </c>
      <c r="G882" s="1">
        <v>0</v>
      </c>
      <c r="H882" s="1">
        <v>44386</v>
      </c>
      <c r="I882" s="1">
        <v>44386</v>
      </c>
      <c r="J882" s="1">
        <v>4</v>
      </c>
      <c r="K882" s="1">
        <f t="shared" si="45"/>
        <v>1920.9709090909091</v>
      </c>
      <c r="L882" s="1">
        <f t="shared" si="46"/>
        <v>7</v>
      </c>
      <c r="M882" s="1">
        <f t="shared" si="46"/>
        <v>3361.699090909091</v>
      </c>
      <c r="N882" s="1" t="s">
        <v>368</v>
      </c>
      <c r="O882" s="1">
        <v>2023</v>
      </c>
    </row>
    <row r="883" spans="1:15" ht="15.6" x14ac:dyDescent="0.3">
      <c r="A883" s="1" t="s">
        <v>131</v>
      </c>
      <c r="B883" s="1" t="s">
        <v>132</v>
      </c>
      <c r="C883" s="1" t="s">
        <v>85</v>
      </c>
      <c r="D883" s="1">
        <v>25</v>
      </c>
      <c r="E883" s="1">
        <v>6773.8095454545464</v>
      </c>
      <c r="F883" s="1">
        <v>18</v>
      </c>
      <c r="G883" s="1">
        <v>4536.01</v>
      </c>
      <c r="H883" s="1">
        <v>44386</v>
      </c>
      <c r="I883" s="1">
        <v>44386</v>
      </c>
      <c r="J883" s="1">
        <f>1+5</f>
        <v>6</v>
      </c>
      <c r="K883" s="1">
        <f t="shared" si="45"/>
        <v>1625.714290909091</v>
      </c>
      <c r="L883" s="1">
        <f t="shared" si="46"/>
        <v>37</v>
      </c>
      <c r="M883" s="1">
        <f t="shared" si="46"/>
        <v>9684.105254545455</v>
      </c>
      <c r="N883" s="1" t="s">
        <v>368</v>
      </c>
      <c r="O883" s="1">
        <v>2023</v>
      </c>
    </row>
    <row r="884" spans="1:15" ht="15.6" x14ac:dyDescent="0.3">
      <c r="A884" s="1" t="s">
        <v>133</v>
      </c>
      <c r="B884" s="1" t="s">
        <v>134</v>
      </c>
      <c r="C884" s="1" t="s">
        <v>85</v>
      </c>
      <c r="D884" s="1">
        <v>6</v>
      </c>
      <c r="E884" s="1">
        <v>3089.4399999999996</v>
      </c>
      <c r="F884" s="1">
        <v>0</v>
      </c>
      <c r="G884" s="1">
        <v>0</v>
      </c>
      <c r="H884" s="1">
        <v>44837</v>
      </c>
      <c r="I884" s="1">
        <v>44837</v>
      </c>
      <c r="J884" s="1">
        <v>1</v>
      </c>
      <c r="K884" s="1">
        <f t="shared" si="45"/>
        <v>514.90666666666664</v>
      </c>
      <c r="L884" s="1">
        <f t="shared" si="46"/>
        <v>5</v>
      </c>
      <c r="M884" s="1">
        <f t="shared" si="46"/>
        <v>2574.5333333333328</v>
      </c>
      <c r="N884" s="1" t="s">
        <v>368</v>
      </c>
      <c r="O884" s="1">
        <v>2023</v>
      </c>
    </row>
    <row r="885" spans="1:15" ht="15.6" x14ac:dyDescent="0.3">
      <c r="A885" s="1" t="s">
        <v>135</v>
      </c>
      <c r="B885" s="1" t="s">
        <v>136</v>
      </c>
      <c r="C885" s="1" t="s">
        <v>85</v>
      </c>
      <c r="D885" s="1">
        <v>27</v>
      </c>
      <c r="E885" s="1">
        <v>3914.8827777777778</v>
      </c>
      <c r="F885" s="1">
        <v>24</v>
      </c>
      <c r="G885" s="1">
        <v>3167.87</v>
      </c>
      <c r="H885" s="1">
        <v>44386</v>
      </c>
      <c r="I885" s="1">
        <v>44386</v>
      </c>
      <c r="J885" s="1">
        <f>2+1</f>
        <v>3</v>
      </c>
      <c r="K885" s="1">
        <f t="shared" si="45"/>
        <v>434.986975308642</v>
      </c>
      <c r="L885" s="1">
        <f t="shared" si="46"/>
        <v>48</v>
      </c>
      <c r="M885" s="1">
        <f t="shared" si="46"/>
        <v>6647.7658024691355</v>
      </c>
      <c r="N885" s="1" t="s">
        <v>368</v>
      </c>
      <c r="O885" s="1">
        <v>2023</v>
      </c>
    </row>
    <row r="886" spans="1:15" ht="15.6" x14ac:dyDescent="0.3">
      <c r="A886" s="1" t="s">
        <v>137</v>
      </c>
      <c r="B886" s="1" t="s">
        <v>138</v>
      </c>
      <c r="C886" s="1" t="s">
        <v>85</v>
      </c>
      <c r="D886" s="1">
        <v>2</v>
      </c>
      <c r="E886" s="1">
        <v>2522.37</v>
      </c>
      <c r="F886" s="1">
        <v>0</v>
      </c>
      <c r="G886" s="1">
        <v>0</v>
      </c>
      <c r="H886" s="1">
        <v>44837</v>
      </c>
      <c r="I886" s="1">
        <v>44837</v>
      </c>
      <c r="J886" s="1">
        <v>0</v>
      </c>
      <c r="K886" s="1">
        <v>0</v>
      </c>
      <c r="L886" s="1">
        <f t="shared" si="46"/>
        <v>2</v>
      </c>
      <c r="M886" s="1">
        <f t="shared" si="46"/>
        <v>2522.37</v>
      </c>
      <c r="N886" s="1" t="s">
        <v>368</v>
      </c>
      <c r="O886" s="1">
        <v>2023</v>
      </c>
    </row>
    <row r="887" spans="1:15" ht="15.6" x14ac:dyDescent="0.3">
      <c r="A887" s="1" t="s">
        <v>139</v>
      </c>
      <c r="B887" s="1" t="s">
        <v>521</v>
      </c>
      <c r="C887" s="1" t="s">
        <v>90</v>
      </c>
      <c r="D887" s="1">
        <v>0</v>
      </c>
      <c r="E887" s="1">
        <v>0</v>
      </c>
      <c r="F887" s="1">
        <v>2</v>
      </c>
      <c r="G887" s="1">
        <v>287.93</v>
      </c>
      <c r="H887" s="1">
        <v>44837</v>
      </c>
      <c r="I887" s="1">
        <v>44837</v>
      </c>
      <c r="J887" s="1">
        <f>1+1</f>
        <v>2</v>
      </c>
      <c r="K887" s="1">
        <f>+G887</f>
        <v>287.93</v>
      </c>
      <c r="L887" s="1">
        <f t="shared" si="46"/>
        <v>0</v>
      </c>
      <c r="M887" s="1">
        <v>0</v>
      </c>
      <c r="N887" s="1" t="s">
        <v>368</v>
      </c>
      <c r="O887" s="1">
        <v>2023</v>
      </c>
    </row>
    <row r="888" spans="1:15" ht="15.6" x14ac:dyDescent="0.3">
      <c r="A888" s="1" t="s">
        <v>139</v>
      </c>
      <c r="B888" s="1" t="s">
        <v>140</v>
      </c>
      <c r="C888" s="1" t="s">
        <v>85</v>
      </c>
      <c r="D888" s="1">
        <v>0</v>
      </c>
      <c r="E888" s="1">
        <v>0</v>
      </c>
      <c r="F888" s="1">
        <v>0</v>
      </c>
      <c r="G888" s="1">
        <v>0</v>
      </c>
      <c r="H888" s="1">
        <v>44284</v>
      </c>
      <c r="I888" s="1">
        <v>44284</v>
      </c>
      <c r="J888" s="1">
        <v>0</v>
      </c>
      <c r="K888" s="1">
        <v>0</v>
      </c>
      <c r="L888" s="1">
        <f t="shared" si="46"/>
        <v>0</v>
      </c>
      <c r="M888" s="1">
        <f t="shared" si="46"/>
        <v>0</v>
      </c>
      <c r="N888" s="1" t="s">
        <v>368</v>
      </c>
      <c r="O888" s="1">
        <v>2023</v>
      </c>
    </row>
    <row r="889" spans="1:15" ht="15.6" x14ac:dyDescent="0.3">
      <c r="A889" s="1" t="s">
        <v>141</v>
      </c>
      <c r="B889" s="1" t="s">
        <v>142</v>
      </c>
      <c r="C889" s="1" t="s">
        <v>90</v>
      </c>
      <c r="D889" s="1">
        <v>1</v>
      </c>
      <c r="E889" s="1">
        <v>495</v>
      </c>
      <c r="F889" s="1">
        <v>0</v>
      </c>
      <c r="G889" s="1">
        <v>0</v>
      </c>
      <c r="H889" s="1">
        <v>43780</v>
      </c>
      <c r="I889" s="1">
        <v>43780</v>
      </c>
      <c r="J889" s="1">
        <v>0</v>
      </c>
      <c r="K889" s="1">
        <v>0</v>
      </c>
      <c r="L889" s="1">
        <f t="shared" si="46"/>
        <v>1</v>
      </c>
      <c r="M889" s="1">
        <f t="shared" si="46"/>
        <v>495</v>
      </c>
      <c r="N889" s="1" t="s">
        <v>368</v>
      </c>
      <c r="O889" s="1">
        <v>2023</v>
      </c>
    </row>
    <row r="890" spans="1:15" ht="15.6" x14ac:dyDescent="0.3">
      <c r="A890" s="1" t="s">
        <v>143</v>
      </c>
      <c r="B890" s="1" t="s">
        <v>144</v>
      </c>
      <c r="C890" s="1" t="s">
        <v>90</v>
      </c>
      <c r="D890" s="1">
        <v>0</v>
      </c>
      <c r="E890" s="1">
        <v>0</v>
      </c>
      <c r="F890" s="1">
        <v>2</v>
      </c>
      <c r="G890" s="1">
        <v>659.99</v>
      </c>
      <c r="H890" s="1">
        <v>44386</v>
      </c>
      <c r="I890" s="1">
        <v>44386</v>
      </c>
      <c r="J890" s="1">
        <v>0</v>
      </c>
      <c r="K890" s="1">
        <v>0</v>
      </c>
      <c r="L890" s="1">
        <f t="shared" si="46"/>
        <v>2</v>
      </c>
      <c r="M890" s="1">
        <f t="shared" si="46"/>
        <v>659.99</v>
      </c>
      <c r="N890" s="1" t="s">
        <v>368</v>
      </c>
      <c r="O890" s="1">
        <v>2023</v>
      </c>
    </row>
    <row r="891" spans="1:15" ht="15.6" x14ac:dyDescent="0.3">
      <c r="A891" s="1" t="s">
        <v>145</v>
      </c>
      <c r="B891" s="1" t="s">
        <v>146</v>
      </c>
      <c r="C891" s="1" t="s">
        <v>90</v>
      </c>
      <c r="D891" s="1">
        <v>0</v>
      </c>
      <c r="E891" s="1">
        <v>0</v>
      </c>
      <c r="F891" s="1">
        <v>0</v>
      </c>
      <c r="G891" s="1">
        <v>0</v>
      </c>
      <c r="H891" s="1">
        <v>43780</v>
      </c>
      <c r="I891" s="1">
        <v>43780</v>
      </c>
      <c r="J891" s="1">
        <v>0</v>
      </c>
      <c r="K891" s="1">
        <v>0</v>
      </c>
      <c r="L891" s="1">
        <f t="shared" si="46"/>
        <v>0</v>
      </c>
      <c r="M891" s="1">
        <f t="shared" si="46"/>
        <v>0</v>
      </c>
      <c r="N891" s="1" t="s">
        <v>368</v>
      </c>
      <c r="O891" s="1">
        <v>2023</v>
      </c>
    </row>
    <row r="892" spans="1:15" ht="15.6" x14ac:dyDescent="0.3">
      <c r="A892" s="1" t="s">
        <v>147</v>
      </c>
      <c r="B892" s="1" t="s">
        <v>148</v>
      </c>
      <c r="C892" s="1" t="s">
        <v>90</v>
      </c>
      <c r="D892" s="1">
        <v>0</v>
      </c>
      <c r="E892" s="1">
        <v>0</v>
      </c>
      <c r="F892" s="1">
        <v>0</v>
      </c>
      <c r="G892" s="1">
        <v>0</v>
      </c>
      <c r="H892" s="1">
        <v>43780</v>
      </c>
      <c r="I892" s="1">
        <v>43780</v>
      </c>
      <c r="J892" s="1">
        <v>0</v>
      </c>
      <c r="K892" s="1">
        <v>0</v>
      </c>
      <c r="L892" s="1">
        <f t="shared" si="46"/>
        <v>0</v>
      </c>
      <c r="M892" s="1">
        <f t="shared" si="46"/>
        <v>0</v>
      </c>
      <c r="N892" s="1" t="s">
        <v>368</v>
      </c>
      <c r="O892" s="1">
        <v>2023</v>
      </c>
    </row>
    <row r="893" spans="1:15" ht="15.6" x14ac:dyDescent="0.3">
      <c r="A893" s="1" t="s">
        <v>149</v>
      </c>
      <c r="B893" s="1" t="s">
        <v>150</v>
      </c>
      <c r="C893" s="1" t="s">
        <v>90</v>
      </c>
      <c r="D893" s="1">
        <v>14</v>
      </c>
      <c r="E893" s="1">
        <v>923.96000000000026</v>
      </c>
      <c r="F893" s="1">
        <v>200</v>
      </c>
      <c r="G893" s="1">
        <v>13919.28</v>
      </c>
      <c r="H893" s="1">
        <v>44386</v>
      </c>
      <c r="I893" s="1">
        <v>44386</v>
      </c>
      <c r="J893" s="1">
        <f>14+10+41</f>
        <v>65</v>
      </c>
      <c r="K893" s="1">
        <v>4473.38</v>
      </c>
      <c r="L893" s="1">
        <f t="shared" si="46"/>
        <v>149</v>
      </c>
      <c r="M893" s="1">
        <f t="shared" si="46"/>
        <v>10369.86</v>
      </c>
      <c r="N893" s="1" t="s">
        <v>368</v>
      </c>
      <c r="O893" s="1">
        <v>2023</v>
      </c>
    </row>
    <row r="894" spans="1:15" ht="15.6" x14ac:dyDescent="0.3">
      <c r="A894" s="1" t="s">
        <v>151</v>
      </c>
      <c r="B894" s="1" t="s">
        <v>152</v>
      </c>
      <c r="C894" s="1" t="s">
        <v>90</v>
      </c>
      <c r="D894" s="1">
        <v>0</v>
      </c>
      <c r="E894" s="1">
        <v>0</v>
      </c>
      <c r="F894" s="1">
        <v>0</v>
      </c>
      <c r="G894" s="1">
        <v>0</v>
      </c>
      <c r="H894" s="1">
        <v>44284</v>
      </c>
      <c r="I894" s="1">
        <v>44284</v>
      </c>
      <c r="J894" s="1">
        <v>0</v>
      </c>
      <c r="K894" s="1">
        <v>0</v>
      </c>
      <c r="L894" s="1">
        <f t="shared" si="46"/>
        <v>0</v>
      </c>
      <c r="M894" s="1">
        <f t="shared" si="46"/>
        <v>0</v>
      </c>
      <c r="N894" s="1" t="s">
        <v>368</v>
      </c>
      <c r="O894" s="1">
        <v>2023</v>
      </c>
    </row>
    <row r="895" spans="1:15" ht="15.6" x14ac:dyDescent="0.3">
      <c r="A895" s="1" t="s">
        <v>153</v>
      </c>
      <c r="B895" s="1" t="s">
        <v>154</v>
      </c>
      <c r="C895" s="1" t="s">
        <v>90</v>
      </c>
      <c r="D895" s="1">
        <v>29</v>
      </c>
      <c r="E895" s="1">
        <v>4871.8999999999996</v>
      </c>
      <c r="F895" s="1">
        <v>100</v>
      </c>
      <c r="G895" s="1">
        <v>16799.66</v>
      </c>
      <c r="H895" s="1">
        <v>44837</v>
      </c>
      <c r="I895" s="1">
        <v>44837</v>
      </c>
      <c r="J895" s="1">
        <f>12+8+13</f>
        <v>33</v>
      </c>
      <c r="K895" s="1">
        <f>1847.96+1343.97+2245.19</f>
        <v>5437.1200000000008</v>
      </c>
      <c r="L895" s="1">
        <f t="shared" si="46"/>
        <v>96</v>
      </c>
      <c r="M895" s="1">
        <f t="shared" si="46"/>
        <v>16234.439999999997</v>
      </c>
      <c r="N895" s="1" t="s">
        <v>368</v>
      </c>
      <c r="O895" s="1">
        <v>2023</v>
      </c>
    </row>
    <row r="896" spans="1:15" ht="15.6" x14ac:dyDescent="0.3">
      <c r="A896" s="1" t="s">
        <v>155</v>
      </c>
      <c r="B896" s="1" t="s">
        <v>156</v>
      </c>
      <c r="C896" s="1" t="s">
        <v>95</v>
      </c>
      <c r="D896" s="1">
        <v>-2</v>
      </c>
      <c r="E896" s="1">
        <v>0</v>
      </c>
      <c r="F896" s="1">
        <v>0</v>
      </c>
      <c r="G896" s="1">
        <v>0</v>
      </c>
      <c r="H896" s="1">
        <v>44837</v>
      </c>
      <c r="I896" s="1">
        <v>44837</v>
      </c>
      <c r="J896" s="1">
        <v>0</v>
      </c>
      <c r="K896" s="1">
        <f t="shared" si="45"/>
        <v>0</v>
      </c>
      <c r="L896" s="1">
        <f t="shared" si="46"/>
        <v>-2</v>
      </c>
      <c r="M896" s="1">
        <f t="shared" si="46"/>
        <v>0</v>
      </c>
      <c r="N896" s="1" t="s">
        <v>368</v>
      </c>
      <c r="O896" s="1">
        <v>2023</v>
      </c>
    </row>
    <row r="897" spans="1:15" ht="15.6" x14ac:dyDescent="0.3">
      <c r="A897" s="1" t="s">
        <v>157</v>
      </c>
      <c r="B897" s="1" t="s">
        <v>158</v>
      </c>
      <c r="C897" s="1" t="s">
        <v>95</v>
      </c>
      <c r="D897" s="1">
        <v>44</v>
      </c>
      <c r="E897" s="1">
        <v>9240.1999999999989</v>
      </c>
      <c r="F897" s="1">
        <v>40</v>
      </c>
      <c r="G897" s="1">
        <v>9119.98</v>
      </c>
      <c r="H897" s="1">
        <v>43780</v>
      </c>
      <c r="I897" s="1">
        <v>43780</v>
      </c>
      <c r="J897" s="1">
        <f>5+2+11</f>
        <v>18</v>
      </c>
      <c r="K897" s="1">
        <f>840.02+456+2437.74</f>
        <v>3733.7599999999998</v>
      </c>
      <c r="L897" s="1">
        <f t="shared" si="46"/>
        <v>66</v>
      </c>
      <c r="M897" s="1">
        <f>+E897+G897-K897</f>
        <v>14626.42</v>
      </c>
      <c r="N897" s="1" t="s">
        <v>368</v>
      </c>
      <c r="O897" s="1">
        <v>2023</v>
      </c>
    </row>
    <row r="898" spans="1:15" ht="15.6" x14ac:dyDescent="0.3">
      <c r="A898" s="1" t="s">
        <v>159</v>
      </c>
      <c r="B898" s="1" t="s">
        <v>522</v>
      </c>
      <c r="C898" s="1">
        <v>0</v>
      </c>
      <c r="D898" s="1">
        <v>0</v>
      </c>
      <c r="E898" s="1">
        <v>0</v>
      </c>
      <c r="F898" s="1">
        <v>4</v>
      </c>
      <c r="G898" s="1">
        <v>1175.98</v>
      </c>
      <c r="H898" s="1">
        <v>44973</v>
      </c>
      <c r="I898" s="1">
        <v>44973</v>
      </c>
      <c r="J898" s="1"/>
      <c r="K898" s="1"/>
      <c r="L898" s="1">
        <f t="shared" si="46"/>
        <v>4</v>
      </c>
      <c r="M898" s="1">
        <f t="shared" si="46"/>
        <v>1175.98</v>
      </c>
      <c r="N898" s="1" t="s">
        <v>368</v>
      </c>
      <c r="O898" s="1">
        <v>2023</v>
      </c>
    </row>
    <row r="899" spans="1:15" ht="15.6" x14ac:dyDescent="0.3">
      <c r="A899" s="1" t="s">
        <v>159</v>
      </c>
      <c r="B899" s="1" t="s">
        <v>160</v>
      </c>
      <c r="C899" s="1" t="s">
        <v>95</v>
      </c>
      <c r="D899" s="1">
        <v>0</v>
      </c>
      <c r="E899" s="1">
        <v>0</v>
      </c>
      <c r="F899" s="1">
        <v>0</v>
      </c>
      <c r="G899" s="1">
        <v>0</v>
      </c>
      <c r="H899" s="1">
        <v>44386</v>
      </c>
      <c r="I899" s="1">
        <v>44386</v>
      </c>
      <c r="J899" s="1">
        <v>0</v>
      </c>
      <c r="K899" s="1">
        <v>0</v>
      </c>
      <c r="L899" s="1">
        <f t="shared" si="46"/>
        <v>0</v>
      </c>
      <c r="M899" s="1">
        <f t="shared" si="46"/>
        <v>0</v>
      </c>
      <c r="N899" s="1" t="s">
        <v>368</v>
      </c>
      <c r="O899" s="1">
        <v>2023</v>
      </c>
    </row>
    <row r="900" spans="1:15" ht="15.6" x14ac:dyDescent="0.3">
      <c r="A900" s="1" t="s">
        <v>161</v>
      </c>
      <c r="B900" s="1" t="s">
        <v>162</v>
      </c>
      <c r="C900" s="1" t="s">
        <v>95</v>
      </c>
      <c r="D900" s="1">
        <v>2</v>
      </c>
      <c r="E900" s="1">
        <v>767.98666666666668</v>
      </c>
      <c r="F900" s="1">
        <v>0</v>
      </c>
      <c r="G900" s="1">
        <v>0</v>
      </c>
      <c r="H900" s="1">
        <v>44386</v>
      </c>
      <c r="I900" s="1">
        <v>44386</v>
      </c>
      <c r="J900" s="1">
        <v>0</v>
      </c>
      <c r="K900" s="1">
        <f t="shared" si="45"/>
        <v>0</v>
      </c>
      <c r="L900" s="1">
        <f t="shared" si="46"/>
        <v>2</v>
      </c>
      <c r="M900" s="1">
        <f t="shared" si="46"/>
        <v>767.98666666666668</v>
      </c>
      <c r="N900" s="1" t="s">
        <v>368</v>
      </c>
      <c r="O900" s="1">
        <v>2023</v>
      </c>
    </row>
    <row r="901" spans="1:15" ht="15.6" x14ac:dyDescent="0.3">
      <c r="A901" s="1" t="s">
        <v>163</v>
      </c>
      <c r="B901" s="1" t="s">
        <v>164</v>
      </c>
      <c r="C901" s="1" t="s">
        <v>90</v>
      </c>
      <c r="D901" s="1">
        <v>18</v>
      </c>
      <c r="E901" s="1">
        <v>2622.02</v>
      </c>
      <c r="F901" s="1">
        <v>24</v>
      </c>
      <c r="G901" s="1">
        <v>3167.87</v>
      </c>
      <c r="H901" s="1">
        <v>44386</v>
      </c>
      <c r="I901" s="1">
        <v>44386</v>
      </c>
      <c r="J901" s="1">
        <f>3+3</f>
        <v>6</v>
      </c>
      <c r="K901" s="1">
        <f t="shared" si="45"/>
        <v>874.00666666666666</v>
      </c>
      <c r="L901" s="1">
        <f t="shared" si="46"/>
        <v>36</v>
      </c>
      <c r="M901" s="1">
        <f t="shared" si="46"/>
        <v>4915.8833333333332</v>
      </c>
      <c r="N901" s="1" t="s">
        <v>368</v>
      </c>
      <c r="O901" s="1">
        <v>2023</v>
      </c>
    </row>
    <row r="902" spans="1:15" ht="15.6" x14ac:dyDescent="0.3">
      <c r="A902" s="1" t="s">
        <v>165</v>
      </c>
      <c r="B902" s="1" t="s">
        <v>166</v>
      </c>
      <c r="C902" s="1" t="s">
        <v>90</v>
      </c>
      <c r="D902" s="1">
        <v>0</v>
      </c>
      <c r="E902" s="1">
        <v>0</v>
      </c>
      <c r="F902" s="1">
        <v>0</v>
      </c>
      <c r="G902" s="1">
        <v>0</v>
      </c>
      <c r="H902" s="1">
        <v>44837</v>
      </c>
      <c r="I902" s="1">
        <v>44837</v>
      </c>
      <c r="J902" s="1">
        <v>0</v>
      </c>
      <c r="K902" s="1">
        <v>0</v>
      </c>
      <c r="L902" s="1">
        <f t="shared" si="46"/>
        <v>0</v>
      </c>
      <c r="M902" s="1">
        <f t="shared" si="46"/>
        <v>0</v>
      </c>
      <c r="N902" s="1" t="s">
        <v>368</v>
      </c>
      <c r="O902" s="1">
        <v>2023</v>
      </c>
    </row>
    <row r="903" spans="1:15" ht="15.6" x14ac:dyDescent="0.3">
      <c r="A903" s="1" t="s">
        <v>167</v>
      </c>
      <c r="B903" s="1" t="s">
        <v>357</v>
      </c>
      <c r="C903" s="1" t="s">
        <v>90</v>
      </c>
      <c r="D903" s="1">
        <v>0</v>
      </c>
      <c r="E903" s="1">
        <v>0</v>
      </c>
      <c r="F903" s="1">
        <v>0</v>
      </c>
      <c r="G903" s="1">
        <v>0</v>
      </c>
      <c r="H903" s="1"/>
      <c r="I903" s="1"/>
      <c r="J903" s="1">
        <v>0</v>
      </c>
      <c r="K903" s="1">
        <v>0</v>
      </c>
      <c r="L903" s="1">
        <f t="shared" si="46"/>
        <v>0</v>
      </c>
      <c r="M903" s="1">
        <f t="shared" si="46"/>
        <v>0</v>
      </c>
      <c r="N903" s="1" t="s">
        <v>368</v>
      </c>
      <c r="O903" s="1">
        <v>2023</v>
      </c>
    </row>
    <row r="904" spans="1:15" ht="15.6" x14ac:dyDescent="0.3">
      <c r="A904" s="1" t="s">
        <v>170</v>
      </c>
      <c r="B904" s="1" t="s">
        <v>523</v>
      </c>
      <c r="C904" s="1" t="s">
        <v>90</v>
      </c>
      <c r="D904" s="1">
        <v>0</v>
      </c>
      <c r="E904" s="1">
        <v>0</v>
      </c>
      <c r="F904" s="1">
        <v>6</v>
      </c>
      <c r="G904" s="1">
        <v>288.01</v>
      </c>
      <c r="H904" s="1">
        <v>44973</v>
      </c>
      <c r="I904" s="1">
        <v>44973</v>
      </c>
      <c r="J904" s="1">
        <v>0</v>
      </c>
      <c r="K904" s="1">
        <v>0</v>
      </c>
      <c r="L904" s="1">
        <f t="shared" si="46"/>
        <v>6</v>
      </c>
      <c r="M904" s="1">
        <f t="shared" si="46"/>
        <v>288.01</v>
      </c>
      <c r="N904" s="1" t="s">
        <v>368</v>
      </c>
      <c r="O904" s="1">
        <v>2023</v>
      </c>
    </row>
    <row r="905" spans="1:15" ht="15.6" x14ac:dyDescent="0.3">
      <c r="A905" s="1" t="s">
        <v>170</v>
      </c>
      <c r="B905" s="1" t="s">
        <v>168</v>
      </c>
      <c r="C905" s="1" t="s">
        <v>90</v>
      </c>
      <c r="D905" s="1">
        <v>0</v>
      </c>
      <c r="E905" s="1">
        <v>0</v>
      </c>
      <c r="F905" s="1">
        <v>0</v>
      </c>
      <c r="G905" s="1">
        <v>0</v>
      </c>
      <c r="H905" s="1">
        <v>43780</v>
      </c>
      <c r="I905" s="1">
        <v>43780</v>
      </c>
      <c r="J905" s="1">
        <v>0</v>
      </c>
      <c r="K905" s="1">
        <v>0</v>
      </c>
      <c r="L905" s="1">
        <f t="shared" si="46"/>
        <v>0</v>
      </c>
      <c r="M905" s="1">
        <f t="shared" si="46"/>
        <v>0</v>
      </c>
      <c r="N905" s="1" t="s">
        <v>368</v>
      </c>
      <c r="O905" s="1">
        <v>2023</v>
      </c>
    </row>
    <row r="906" spans="1:15" ht="15.6" x14ac:dyDescent="0.3">
      <c r="A906" s="1" t="s">
        <v>172</v>
      </c>
      <c r="B906" s="1" t="s">
        <v>171</v>
      </c>
      <c r="C906" s="1" t="s">
        <v>90</v>
      </c>
      <c r="D906" s="1">
        <v>8</v>
      </c>
      <c r="E906" s="1">
        <v>1740.04</v>
      </c>
      <c r="F906" s="1">
        <v>0</v>
      </c>
      <c r="G906" s="1">
        <v>0</v>
      </c>
      <c r="H906" s="1">
        <v>44386</v>
      </c>
      <c r="I906" s="1">
        <v>44386</v>
      </c>
      <c r="J906" s="1">
        <v>3</v>
      </c>
      <c r="K906" s="1">
        <f t="shared" si="45"/>
        <v>652.51499999999999</v>
      </c>
      <c r="L906" s="1">
        <f t="shared" si="46"/>
        <v>5</v>
      </c>
      <c r="M906" s="1">
        <f t="shared" si="46"/>
        <v>1087.5250000000001</v>
      </c>
      <c r="N906" s="1" t="s">
        <v>368</v>
      </c>
      <c r="O906" s="1">
        <v>2023</v>
      </c>
    </row>
    <row r="907" spans="1:15" ht="15.6" x14ac:dyDescent="0.3">
      <c r="A907" s="1" t="s">
        <v>174</v>
      </c>
      <c r="B907" s="1" t="s">
        <v>173</v>
      </c>
      <c r="C907" s="1" t="s">
        <v>90</v>
      </c>
      <c r="D907" s="1">
        <v>5</v>
      </c>
      <c r="E907" s="1">
        <v>2340</v>
      </c>
      <c r="F907" s="1">
        <v>0</v>
      </c>
      <c r="G907" s="1">
        <v>0</v>
      </c>
      <c r="H907" s="1">
        <v>44386</v>
      </c>
      <c r="I907" s="1">
        <v>44386</v>
      </c>
      <c r="J907" s="1">
        <v>0</v>
      </c>
      <c r="K907" s="1">
        <f t="shared" si="45"/>
        <v>0</v>
      </c>
      <c r="L907" s="1">
        <f t="shared" si="46"/>
        <v>5</v>
      </c>
      <c r="M907" s="1">
        <f t="shared" si="46"/>
        <v>2340</v>
      </c>
      <c r="N907" s="1" t="s">
        <v>368</v>
      </c>
      <c r="O907" s="1">
        <v>2023</v>
      </c>
    </row>
    <row r="908" spans="1:15" ht="15.6" x14ac:dyDescent="0.3">
      <c r="A908" s="1" t="s">
        <v>358</v>
      </c>
      <c r="B908" s="1" t="s">
        <v>175</v>
      </c>
      <c r="C908" s="1" t="s">
        <v>90</v>
      </c>
      <c r="D908" s="1">
        <v>6</v>
      </c>
      <c r="E908" s="1">
        <v>539.99</v>
      </c>
      <c r="F908" s="1">
        <v>12</v>
      </c>
      <c r="G908" s="1">
        <v>1079.98</v>
      </c>
      <c r="H908" s="1">
        <v>44973</v>
      </c>
      <c r="I908" s="1">
        <v>44973</v>
      </c>
      <c r="J908" s="1">
        <f>3+1</f>
        <v>4</v>
      </c>
      <c r="K908" s="1">
        <v>359.99</v>
      </c>
      <c r="L908" s="1">
        <f t="shared" si="46"/>
        <v>14</v>
      </c>
      <c r="M908" s="1">
        <f t="shared" si="46"/>
        <v>1259.98</v>
      </c>
      <c r="N908" s="1" t="s">
        <v>368</v>
      </c>
      <c r="O908" s="1">
        <v>2023</v>
      </c>
    </row>
    <row r="909" spans="1:15" ht="15.6" x14ac:dyDescent="0.3">
      <c r="A909" s="1" t="s">
        <v>483</v>
      </c>
      <c r="B909" s="1" t="s">
        <v>484</v>
      </c>
      <c r="C909" s="1" t="s">
        <v>90</v>
      </c>
      <c r="D909" s="1">
        <v>300</v>
      </c>
      <c r="E909" s="1">
        <v>718.62</v>
      </c>
      <c r="F909" s="1">
        <v>0</v>
      </c>
      <c r="G909" s="1">
        <v>0</v>
      </c>
      <c r="H909" s="1">
        <v>44284</v>
      </c>
      <c r="I909" s="1">
        <v>44284</v>
      </c>
      <c r="J909" s="1">
        <f>5+21+56</f>
        <v>82</v>
      </c>
      <c r="K909" s="1">
        <f t="shared" si="45"/>
        <v>196.4228</v>
      </c>
      <c r="L909" s="1">
        <f t="shared" si="46"/>
        <v>218</v>
      </c>
      <c r="M909" s="1">
        <f t="shared" si="46"/>
        <v>522.19720000000007</v>
      </c>
      <c r="N909" s="1" t="s">
        <v>368</v>
      </c>
      <c r="O909" s="1">
        <v>2023</v>
      </c>
    </row>
    <row r="910" spans="1:15" ht="15.6" x14ac:dyDescent="0.3">
      <c r="A910" s="1" t="s">
        <v>485</v>
      </c>
      <c r="B910" s="1" t="s">
        <v>486</v>
      </c>
      <c r="C910" s="1" t="s">
        <v>90</v>
      </c>
      <c r="D910" s="1">
        <v>140</v>
      </c>
      <c r="E910" s="1">
        <v>319.70000000000016</v>
      </c>
      <c r="F910" s="1">
        <v>150</v>
      </c>
      <c r="G910" s="1">
        <v>1099.1600000000001</v>
      </c>
      <c r="H910" s="1">
        <v>44973</v>
      </c>
      <c r="I910" s="1">
        <v>44973</v>
      </c>
      <c r="J910" s="1">
        <f>30+25</f>
        <v>55</v>
      </c>
      <c r="K910" s="1">
        <f>+E910/D910*J910+57.09</f>
        <v>182.68642857142862</v>
      </c>
      <c r="L910" s="1">
        <f t="shared" si="46"/>
        <v>235</v>
      </c>
      <c r="M910" s="1">
        <f t="shared" si="46"/>
        <v>1236.1735714285714</v>
      </c>
      <c r="N910" s="1" t="s">
        <v>368</v>
      </c>
      <c r="O910" s="1">
        <v>2023</v>
      </c>
    </row>
    <row r="911" spans="1:15" ht="15.6" x14ac:dyDescent="0.3">
      <c r="A911" s="1" t="s">
        <v>487</v>
      </c>
      <c r="B911" s="1" t="s">
        <v>488</v>
      </c>
      <c r="C911" s="1" t="s">
        <v>90</v>
      </c>
      <c r="D911" s="1">
        <v>300</v>
      </c>
      <c r="E911" s="1">
        <v>1835.49</v>
      </c>
      <c r="F911" s="1">
        <v>100</v>
      </c>
      <c r="G911" s="1">
        <v>1099.1600000000001</v>
      </c>
      <c r="H911" s="1">
        <v>44973</v>
      </c>
      <c r="I911" s="1">
        <v>44973</v>
      </c>
      <c r="J911" s="1">
        <f>25+10+103</f>
        <v>138</v>
      </c>
      <c r="K911" s="1">
        <f>61.18+59.14+737.2</f>
        <v>857.52</v>
      </c>
      <c r="L911" s="1">
        <v>287</v>
      </c>
      <c r="M911" s="1">
        <f t="shared" si="46"/>
        <v>2077.13</v>
      </c>
      <c r="N911" s="1" t="s">
        <v>368</v>
      </c>
      <c r="O911" s="1">
        <v>2023</v>
      </c>
    </row>
    <row r="912" spans="1:15" ht="15.6" x14ac:dyDescent="0.3">
      <c r="A912" s="1" t="s">
        <v>489</v>
      </c>
      <c r="B912" s="1" t="s">
        <v>490</v>
      </c>
      <c r="C912" s="1" t="s">
        <v>90</v>
      </c>
      <c r="D912" s="1">
        <v>6</v>
      </c>
      <c r="E912" s="1">
        <v>828</v>
      </c>
      <c r="F912" s="1">
        <v>0</v>
      </c>
      <c r="G912" s="1">
        <v>0</v>
      </c>
      <c r="H912" s="1">
        <v>44284</v>
      </c>
      <c r="I912" s="1">
        <v>44284</v>
      </c>
      <c r="J912" s="1">
        <v>3</v>
      </c>
      <c r="K912" s="1">
        <v>414</v>
      </c>
      <c r="L912" s="1">
        <f t="shared" si="46"/>
        <v>3</v>
      </c>
      <c r="M912" s="1">
        <f t="shared" si="46"/>
        <v>414</v>
      </c>
      <c r="N912" s="1" t="s">
        <v>368</v>
      </c>
      <c r="O912" s="1">
        <v>2023</v>
      </c>
    </row>
    <row r="913" spans="1:15" ht="15.6" x14ac:dyDescent="0.3">
      <c r="A913" s="1" t="s">
        <v>491</v>
      </c>
      <c r="B913" s="1" t="s">
        <v>492</v>
      </c>
      <c r="C913" s="1" t="s">
        <v>90</v>
      </c>
      <c r="D913" s="1">
        <v>4</v>
      </c>
      <c r="E913" s="1">
        <v>2135.9899999999998</v>
      </c>
      <c r="F913" s="1">
        <v>3</v>
      </c>
      <c r="G913" s="1">
        <v>5346</v>
      </c>
      <c r="H913" s="1">
        <v>44973</v>
      </c>
      <c r="I913" s="1">
        <v>44973</v>
      </c>
      <c r="J913" s="1">
        <v>0</v>
      </c>
      <c r="K913" s="1">
        <f t="shared" si="45"/>
        <v>0</v>
      </c>
      <c r="L913" s="1">
        <f t="shared" si="46"/>
        <v>7</v>
      </c>
      <c r="M913" s="1">
        <f t="shared" si="46"/>
        <v>7481.99</v>
      </c>
      <c r="N913" s="1" t="s">
        <v>368</v>
      </c>
      <c r="O913" s="1">
        <v>2023</v>
      </c>
    </row>
    <row r="914" spans="1:15" ht="15.6" x14ac:dyDescent="0.3">
      <c r="A914" s="1" t="s">
        <v>493</v>
      </c>
      <c r="B914" s="1" t="s">
        <v>494</v>
      </c>
      <c r="C914" s="1" t="s">
        <v>90</v>
      </c>
      <c r="D914" s="1">
        <v>0</v>
      </c>
      <c r="E914" s="1">
        <v>0</v>
      </c>
      <c r="F914" s="1">
        <v>0</v>
      </c>
      <c r="G914" s="1">
        <v>0</v>
      </c>
      <c r="H914" s="1">
        <v>44284</v>
      </c>
      <c r="I914" s="1">
        <v>44284</v>
      </c>
      <c r="J914" s="1">
        <v>0</v>
      </c>
      <c r="K914" s="1">
        <v>0</v>
      </c>
      <c r="L914" s="1">
        <f t="shared" si="46"/>
        <v>0</v>
      </c>
      <c r="M914" s="1">
        <f t="shared" si="46"/>
        <v>0</v>
      </c>
      <c r="N914" s="1" t="s">
        <v>368</v>
      </c>
      <c r="O914" s="1">
        <v>2023</v>
      </c>
    </row>
    <row r="915" spans="1:15" ht="15.6" x14ac:dyDescent="0.3">
      <c r="A915" s="1" t="s">
        <v>495</v>
      </c>
      <c r="B915" s="1" t="s">
        <v>114</v>
      </c>
      <c r="C915" s="1" t="s">
        <v>90</v>
      </c>
      <c r="D915" s="1">
        <v>60</v>
      </c>
      <c r="E915" s="1">
        <v>2375.9899999999998</v>
      </c>
      <c r="F915" s="1">
        <v>0</v>
      </c>
      <c r="G915" s="1">
        <v>0</v>
      </c>
      <c r="H915" s="1">
        <v>44284</v>
      </c>
      <c r="I915" s="1">
        <v>44284</v>
      </c>
      <c r="J915" s="1">
        <v>0</v>
      </c>
      <c r="K915" s="1">
        <f t="shared" si="45"/>
        <v>0</v>
      </c>
      <c r="L915" s="1">
        <f t="shared" si="46"/>
        <v>60</v>
      </c>
      <c r="M915" s="1">
        <f t="shared" si="46"/>
        <v>2375.9899999999998</v>
      </c>
      <c r="N915" s="1" t="s">
        <v>368</v>
      </c>
      <c r="O915" s="1">
        <v>2023</v>
      </c>
    </row>
    <row r="916" spans="1:15" ht="15.6" x14ac:dyDescent="0.3">
      <c r="A916" s="1" t="s">
        <v>496</v>
      </c>
      <c r="B916" s="1" t="s">
        <v>497</v>
      </c>
      <c r="C916" s="1" t="s">
        <v>90</v>
      </c>
      <c r="D916" s="1">
        <v>4</v>
      </c>
      <c r="E916" s="1">
        <v>3311.98</v>
      </c>
      <c r="F916" s="1">
        <v>0</v>
      </c>
      <c r="G916" s="1">
        <v>0</v>
      </c>
      <c r="H916" s="1">
        <v>44284</v>
      </c>
      <c r="I916" s="1">
        <v>44284</v>
      </c>
      <c r="J916" s="1">
        <v>0</v>
      </c>
      <c r="K916" s="1">
        <f t="shared" si="45"/>
        <v>0</v>
      </c>
      <c r="L916" s="1">
        <f t="shared" si="46"/>
        <v>4</v>
      </c>
      <c r="M916" s="1">
        <f t="shared" si="46"/>
        <v>3311.98</v>
      </c>
      <c r="N916" s="1" t="s">
        <v>368</v>
      </c>
      <c r="O916" s="1">
        <v>2023</v>
      </c>
    </row>
    <row r="917" spans="1:15" ht="15.6" x14ac:dyDescent="0.3">
      <c r="A917" s="1" t="s">
        <v>176</v>
      </c>
      <c r="B917" s="1" t="s">
        <v>177</v>
      </c>
      <c r="C917" s="1" t="s">
        <v>178</v>
      </c>
      <c r="D917" s="1">
        <v>500</v>
      </c>
      <c r="E917" s="1">
        <v>2881.18</v>
      </c>
      <c r="F917" s="1"/>
      <c r="G917" s="1"/>
      <c r="H917" s="1">
        <v>43780</v>
      </c>
      <c r="I917" s="1">
        <v>43780</v>
      </c>
      <c r="J917" s="1">
        <f>1+30+24</f>
        <v>55</v>
      </c>
      <c r="K917" s="1">
        <f t="shared" si="45"/>
        <v>316.92979999999994</v>
      </c>
      <c r="L917" s="1">
        <f>+D917+F917-J917</f>
        <v>445</v>
      </c>
      <c r="M917" s="1">
        <f>+E917+G917-K917</f>
        <v>2564.2501999999999</v>
      </c>
      <c r="N917" s="1" t="s">
        <v>368</v>
      </c>
      <c r="O917" s="1">
        <v>2023</v>
      </c>
    </row>
    <row r="918" spans="1:15" ht="15.6" x14ac:dyDescent="0.3">
      <c r="A918" s="1"/>
      <c r="B918" s="1" t="s">
        <v>498</v>
      </c>
      <c r="C918" s="1" t="s">
        <v>90</v>
      </c>
      <c r="D918" s="1">
        <v>600</v>
      </c>
      <c r="E918" s="1">
        <v>3323.99</v>
      </c>
      <c r="F918" s="1"/>
      <c r="G918" s="1"/>
      <c r="H918" s="1" t="s">
        <v>499</v>
      </c>
      <c r="I918" s="1" t="s">
        <v>499</v>
      </c>
      <c r="J918" s="1">
        <f>12+27</f>
        <v>39</v>
      </c>
      <c r="K918" s="1">
        <f>+E918/D918*J918+149.58</f>
        <v>365.63934999999998</v>
      </c>
      <c r="L918" s="1">
        <f>+D918+F918-J918</f>
        <v>561</v>
      </c>
      <c r="M918" s="1">
        <v>3108</v>
      </c>
      <c r="N918" s="1" t="s">
        <v>368</v>
      </c>
      <c r="O918" s="1">
        <v>2023</v>
      </c>
    </row>
    <row r="919" spans="1:15" ht="15.6" x14ac:dyDescent="0.3">
      <c r="A919" s="1"/>
      <c r="B919" s="1" t="s">
        <v>500</v>
      </c>
      <c r="C919" s="1" t="s">
        <v>90</v>
      </c>
      <c r="D919" s="1">
        <v>300</v>
      </c>
      <c r="E919" s="1">
        <v>1125.02</v>
      </c>
      <c r="F919" s="1"/>
      <c r="G919" s="1"/>
      <c r="H919" s="1" t="s">
        <v>499</v>
      </c>
      <c r="I919" s="1" t="s">
        <v>499</v>
      </c>
      <c r="J919" s="1">
        <f>50+12+47</f>
        <v>109</v>
      </c>
      <c r="K919" s="1">
        <f>+E919/D919*J919+45</f>
        <v>453.75726666666668</v>
      </c>
      <c r="L919" s="1">
        <f t="shared" ref="L919:M976" si="47">+D919+F919-J919</f>
        <v>191</v>
      </c>
      <c r="M919" s="1">
        <f t="shared" si="47"/>
        <v>671.26273333333324</v>
      </c>
      <c r="N919" s="1" t="s">
        <v>368</v>
      </c>
      <c r="O919" s="1">
        <v>2023</v>
      </c>
    </row>
    <row r="920" spans="1:15" ht="15.6" x14ac:dyDescent="0.3">
      <c r="A920" s="1" t="s">
        <v>179</v>
      </c>
      <c r="B920" s="1" t="s">
        <v>180</v>
      </c>
      <c r="C920" s="1" t="s">
        <v>90</v>
      </c>
      <c r="D920" s="1">
        <v>0</v>
      </c>
      <c r="E920" s="1">
        <v>0</v>
      </c>
      <c r="F920" s="1"/>
      <c r="G920" s="1"/>
      <c r="H920" s="1">
        <v>44747</v>
      </c>
      <c r="I920" s="1">
        <v>44747</v>
      </c>
      <c r="J920" s="1">
        <v>0</v>
      </c>
      <c r="K920" s="1">
        <v>0</v>
      </c>
      <c r="L920" s="1">
        <f t="shared" si="47"/>
        <v>0</v>
      </c>
      <c r="M920" s="1">
        <f t="shared" si="47"/>
        <v>0</v>
      </c>
      <c r="N920" s="1" t="s">
        <v>368</v>
      </c>
      <c r="O920" s="1">
        <v>2023</v>
      </c>
    </row>
    <row r="921" spans="1:15" ht="15.6" x14ac:dyDescent="0.3">
      <c r="A921" s="1" t="s">
        <v>182</v>
      </c>
      <c r="B921" s="1" t="s">
        <v>183</v>
      </c>
      <c r="C921" s="1" t="s">
        <v>90</v>
      </c>
      <c r="D921" s="1">
        <v>0</v>
      </c>
      <c r="E921" s="1">
        <v>0</v>
      </c>
      <c r="F921" s="1"/>
      <c r="G921" s="1"/>
      <c r="H921" s="1">
        <v>43780</v>
      </c>
      <c r="I921" s="1">
        <v>43780</v>
      </c>
      <c r="J921" s="1">
        <v>0</v>
      </c>
      <c r="K921" s="1">
        <v>0</v>
      </c>
      <c r="L921" s="1">
        <f t="shared" si="47"/>
        <v>0</v>
      </c>
      <c r="M921" s="1">
        <f t="shared" si="47"/>
        <v>0</v>
      </c>
      <c r="N921" s="1" t="s">
        <v>368</v>
      </c>
      <c r="O921" s="1">
        <v>2023</v>
      </c>
    </row>
    <row r="922" spans="1:15" ht="15.6" x14ac:dyDescent="0.3">
      <c r="A922" s="1" t="s">
        <v>184</v>
      </c>
      <c r="B922" s="1" t="s">
        <v>185</v>
      </c>
      <c r="C922" s="1" t="s">
        <v>90</v>
      </c>
      <c r="D922" s="1">
        <v>57</v>
      </c>
      <c r="E922" s="1">
        <v>18000.25</v>
      </c>
      <c r="F922" s="1"/>
      <c r="G922" s="1"/>
      <c r="H922" s="1">
        <v>44747</v>
      </c>
      <c r="I922" s="1">
        <v>44747</v>
      </c>
      <c r="J922" s="1">
        <f>5+2+12</f>
        <v>19</v>
      </c>
      <c r="K922" s="1">
        <f>+E922/D922*J922+631.59</f>
        <v>6631.6733333333332</v>
      </c>
      <c r="L922" s="1">
        <f t="shared" si="47"/>
        <v>38</v>
      </c>
      <c r="M922" s="1">
        <f t="shared" si="47"/>
        <v>11368.576666666668</v>
      </c>
      <c r="N922" s="1" t="s">
        <v>368</v>
      </c>
      <c r="O922" s="1">
        <v>2023</v>
      </c>
    </row>
    <row r="923" spans="1:15" ht="15.6" x14ac:dyDescent="0.3">
      <c r="A923" s="1" t="s">
        <v>186</v>
      </c>
      <c r="B923" s="1" t="s">
        <v>187</v>
      </c>
      <c r="C923" s="1" t="s">
        <v>90</v>
      </c>
      <c r="D923" s="1">
        <v>0</v>
      </c>
      <c r="E923" s="1">
        <v>0</v>
      </c>
      <c r="F923" s="1"/>
      <c r="G923" s="1"/>
      <c r="H923" s="1">
        <v>43780</v>
      </c>
      <c r="I923" s="1">
        <v>43780</v>
      </c>
      <c r="J923" s="1">
        <v>0</v>
      </c>
      <c r="K923" s="1">
        <v>0</v>
      </c>
      <c r="L923" s="1">
        <f t="shared" si="47"/>
        <v>0</v>
      </c>
      <c r="M923" s="1">
        <f t="shared" si="47"/>
        <v>0</v>
      </c>
      <c r="N923" s="1" t="s">
        <v>368</v>
      </c>
      <c r="O923" s="1">
        <v>2023</v>
      </c>
    </row>
    <row r="924" spans="1:15" ht="15.6" x14ac:dyDescent="0.3">
      <c r="A924" s="1" t="s">
        <v>188</v>
      </c>
      <c r="B924" s="1" t="s">
        <v>189</v>
      </c>
      <c r="C924" s="1" t="s">
        <v>90</v>
      </c>
      <c r="D924" s="1">
        <v>49</v>
      </c>
      <c r="E924" s="1">
        <v>937.14166666666665</v>
      </c>
      <c r="F924" s="1"/>
      <c r="G924" s="1"/>
      <c r="H924" s="1">
        <v>44747</v>
      </c>
      <c r="I924" s="1">
        <v>44747</v>
      </c>
      <c r="J924" s="1">
        <v>10</v>
      </c>
      <c r="K924" s="1">
        <f>+E924/D924*J924</f>
        <v>191.25340136054422</v>
      </c>
      <c r="L924" s="1">
        <f t="shared" si="47"/>
        <v>39</v>
      </c>
      <c r="M924" s="1">
        <f t="shared" si="47"/>
        <v>745.88826530612243</v>
      </c>
      <c r="N924" s="1" t="s">
        <v>368</v>
      </c>
      <c r="O924" s="1">
        <v>2023</v>
      </c>
    </row>
    <row r="925" spans="1:15" ht="15.6" x14ac:dyDescent="0.3">
      <c r="A925" s="1" t="s">
        <v>190</v>
      </c>
      <c r="B925" s="1" t="s">
        <v>191</v>
      </c>
      <c r="C925" s="1" t="s">
        <v>90</v>
      </c>
      <c r="D925" s="1">
        <v>0</v>
      </c>
      <c r="E925" s="1">
        <v>0</v>
      </c>
      <c r="F925" s="1"/>
      <c r="G925" s="1"/>
      <c r="H925" s="1">
        <v>43780</v>
      </c>
      <c r="I925" s="1">
        <v>43780</v>
      </c>
      <c r="J925" s="1">
        <v>0</v>
      </c>
      <c r="K925" s="1">
        <v>0</v>
      </c>
      <c r="L925" s="1">
        <f t="shared" si="47"/>
        <v>0</v>
      </c>
      <c r="M925" s="1">
        <f t="shared" si="47"/>
        <v>0</v>
      </c>
      <c r="N925" s="1" t="s">
        <v>368</v>
      </c>
      <c r="O925" s="1">
        <v>2023</v>
      </c>
    </row>
    <row r="926" spans="1:15" ht="15.6" x14ac:dyDescent="0.3">
      <c r="A926" s="1" t="s">
        <v>192</v>
      </c>
      <c r="B926" s="1" t="s">
        <v>193</v>
      </c>
      <c r="C926" s="1" t="s">
        <v>90</v>
      </c>
      <c r="D926" s="1">
        <v>36</v>
      </c>
      <c r="E926" s="1">
        <v>1391.22</v>
      </c>
      <c r="F926" s="1"/>
      <c r="G926" s="1"/>
      <c r="H926" s="1">
        <v>44747</v>
      </c>
      <c r="I926" s="1">
        <v>44747</v>
      </c>
      <c r="J926" s="1">
        <f>7+2</f>
        <v>9</v>
      </c>
      <c r="K926" s="1">
        <f t="shared" si="45"/>
        <v>347.80500000000001</v>
      </c>
      <c r="L926" s="1">
        <f t="shared" si="47"/>
        <v>27</v>
      </c>
      <c r="M926" s="1">
        <f t="shared" si="47"/>
        <v>1043.415</v>
      </c>
      <c r="N926" s="1" t="s">
        <v>368</v>
      </c>
      <c r="O926" s="1">
        <v>2023</v>
      </c>
    </row>
    <row r="927" spans="1:15" ht="15.6" x14ac:dyDescent="0.3">
      <c r="A927" s="1" t="s">
        <v>194</v>
      </c>
      <c r="B927" s="1" t="s">
        <v>195</v>
      </c>
      <c r="C927" s="1" t="s">
        <v>196</v>
      </c>
      <c r="D927" s="1">
        <v>5</v>
      </c>
      <c r="E927" s="1">
        <v>310.87857142857149</v>
      </c>
      <c r="F927" s="1"/>
      <c r="G927" s="1"/>
      <c r="H927" s="1">
        <v>44747</v>
      </c>
      <c r="I927" s="1">
        <v>44747</v>
      </c>
      <c r="J927" s="1">
        <f>1+1</f>
        <v>2</v>
      </c>
      <c r="K927" s="1">
        <f t="shared" ref="K927:K975" si="48">+E927/D927*J927</f>
        <v>124.3514285714286</v>
      </c>
      <c r="L927" s="1">
        <f t="shared" si="47"/>
        <v>3</v>
      </c>
      <c r="M927" s="1">
        <f t="shared" si="47"/>
        <v>186.52714285714291</v>
      </c>
      <c r="N927" s="1" t="s">
        <v>368</v>
      </c>
      <c r="O927" s="1">
        <v>2023</v>
      </c>
    </row>
    <row r="928" spans="1:15" ht="15.6" x14ac:dyDescent="0.3">
      <c r="A928" s="1" t="s">
        <v>197</v>
      </c>
      <c r="B928" s="1" t="s">
        <v>198</v>
      </c>
      <c r="C928" s="1" t="s">
        <v>196</v>
      </c>
      <c r="D928" s="1">
        <v>5</v>
      </c>
      <c r="E928" s="1">
        <v>1334.9749999999999</v>
      </c>
      <c r="F928" s="1"/>
      <c r="G928" s="1"/>
      <c r="H928" s="1">
        <v>44747</v>
      </c>
      <c r="I928" s="1">
        <v>44747</v>
      </c>
      <c r="J928" s="1">
        <f>1+1</f>
        <v>2</v>
      </c>
      <c r="K928" s="1">
        <f t="shared" si="48"/>
        <v>533.99</v>
      </c>
      <c r="L928" s="1">
        <f t="shared" si="47"/>
        <v>3</v>
      </c>
      <c r="M928" s="1">
        <f t="shared" si="47"/>
        <v>800.9849999999999</v>
      </c>
      <c r="N928" s="1" t="s">
        <v>368</v>
      </c>
      <c r="O928" s="1">
        <v>2023</v>
      </c>
    </row>
    <row r="929" spans="1:15" ht="15.6" x14ac:dyDescent="0.3">
      <c r="A929" s="1" t="s">
        <v>199</v>
      </c>
      <c r="B929" s="1" t="s">
        <v>200</v>
      </c>
      <c r="C929" s="1" t="s">
        <v>201</v>
      </c>
      <c r="D929" s="1">
        <v>26</v>
      </c>
      <c r="E929" s="1">
        <v>4628</v>
      </c>
      <c r="F929" s="1"/>
      <c r="G929" s="1"/>
      <c r="H929" s="1">
        <v>43780</v>
      </c>
      <c r="I929" s="1">
        <v>43780</v>
      </c>
      <c r="J929" s="1">
        <v>3</v>
      </c>
      <c r="K929" s="1">
        <f t="shared" si="48"/>
        <v>534</v>
      </c>
      <c r="L929" s="1">
        <f t="shared" si="47"/>
        <v>23</v>
      </c>
      <c r="M929" s="1">
        <f t="shared" si="47"/>
        <v>4094</v>
      </c>
      <c r="N929" s="1" t="s">
        <v>368</v>
      </c>
      <c r="O929" s="1">
        <v>2023</v>
      </c>
    </row>
    <row r="930" spans="1:15" ht="15.6" x14ac:dyDescent="0.3">
      <c r="A930" s="1" t="s">
        <v>202</v>
      </c>
      <c r="B930" s="1" t="s">
        <v>203</v>
      </c>
      <c r="C930" s="1" t="s">
        <v>201</v>
      </c>
      <c r="D930" s="1">
        <v>41</v>
      </c>
      <c r="E930" s="1">
        <v>3895</v>
      </c>
      <c r="F930" s="1"/>
      <c r="G930" s="1"/>
      <c r="H930" s="1">
        <v>43780</v>
      </c>
      <c r="I930" s="1">
        <v>43780</v>
      </c>
      <c r="J930" s="1">
        <f>8+2</f>
        <v>10</v>
      </c>
      <c r="K930" s="1">
        <f t="shared" si="48"/>
        <v>950</v>
      </c>
      <c r="L930" s="1">
        <f t="shared" si="47"/>
        <v>31</v>
      </c>
      <c r="M930" s="1">
        <f t="shared" si="47"/>
        <v>2945</v>
      </c>
      <c r="N930" s="1" t="s">
        <v>368</v>
      </c>
      <c r="O930" s="1">
        <v>2023</v>
      </c>
    </row>
    <row r="931" spans="1:15" ht="15.6" x14ac:dyDescent="0.3">
      <c r="A931" s="1" t="s">
        <v>204</v>
      </c>
      <c r="B931" s="1" t="s">
        <v>205</v>
      </c>
      <c r="C931" s="1" t="s">
        <v>201</v>
      </c>
      <c r="D931" s="1">
        <v>13</v>
      </c>
      <c r="E931" s="1">
        <v>1794</v>
      </c>
      <c r="F931" s="1"/>
      <c r="G931" s="1"/>
      <c r="H931" s="1">
        <v>43780</v>
      </c>
      <c r="I931" s="1">
        <v>43780</v>
      </c>
      <c r="J931" s="1">
        <f>1+5</f>
        <v>6</v>
      </c>
      <c r="K931" s="1">
        <f t="shared" si="48"/>
        <v>828</v>
      </c>
      <c r="L931" s="1">
        <f t="shared" si="47"/>
        <v>7</v>
      </c>
      <c r="M931" s="1">
        <f t="shared" si="47"/>
        <v>966</v>
      </c>
      <c r="N931" s="1" t="s">
        <v>368</v>
      </c>
      <c r="O931" s="1">
        <v>2023</v>
      </c>
    </row>
    <row r="932" spans="1:15" ht="15.6" x14ac:dyDescent="0.3">
      <c r="A932" s="1" t="s">
        <v>206</v>
      </c>
      <c r="B932" s="1" t="s">
        <v>207</v>
      </c>
      <c r="C932" s="1" t="s">
        <v>90</v>
      </c>
      <c r="D932" s="1">
        <v>3</v>
      </c>
      <c r="E932" s="1">
        <v>411</v>
      </c>
      <c r="F932" s="1"/>
      <c r="G932" s="1"/>
      <c r="H932" s="1">
        <v>43780</v>
      </c>
      <c r="I932" s="1">
        <v>43780</v>
      </c>
      <c r="J932" s="1">
        <v>0</v>
      </c>
      <c r="K932" s="1">
        <f t="shared" si="48"/>
        <v>0</v>
      </c>
      <c r="L932" s="1">
        <f t="shared" si="47"/>
        <v>3</v>
      </c>
      <c r="M932" s="1">
        <f t="shared" si="47"/>
        <v>411</v>
      </c>
      <c r="N932" s="1" t="s">
        <v>368</v>
      </c>
      <c r="O932" s="1">
        <v>2023</v>
      </c>
    </row>
    <row r="933" spans="1:15" ht="15.6" x14ac:dyDescent="0.3">
      <c r="A933" s="1" t="s">
        <v>208</v>
      </c>
      <c r="B933" s="1" t="s">
        <v>209</v>
      </c>
      <c r="C933" s="1" t="s">
        <v>90</v>
      </c>
      <c r="D933" s="1">
        <v>15</v>
      </c>
      <c r="E933" s="1">
        <v>675</v>
      </c>
      <c r="F933" s="1"/>
      <c r="G933" s="1"/>
      <c r="H933" s="1">
        <v>44550</v>
      </c>
      <c r="I933" s="1">
        <v>44550</v>
      </c>
      <c r="J933" s="1">
        <v>4</v>
      </c>
      <c r="K933" s="1">
        <f t="shared" si="48"/>
        <v>180</v>
      </c>
      <c r="L933" s="1">
        <f t="shared" si="47"/>
        <v>11</v>
      </c>
      <c r="M933" s="1">
        <f t="shared" si="47"/>
        <v>495</v>
      </c>
      <c r="N933" s="1" t="s">
        <v>368</v>
      </c>
      <c r="O933" s="1">
        <v>2023</v>
      </c>
    </row>
    <row r="934" spans="1:15" ht="15.6" x14ac:dyDescent="0.3">
      <c r="A934" s="1" t="s">
        <v>210</v>
      </c>
      <c r="B934" s="1" t="s">
        <v>211</v>
      </c>
      <c r="C934" s="1" t="s">
        <v>90</v>
      </c>
      <c r="D934" s="1">
        <v>19</v>
      </c>
      <c r="E934" s="1">
        <v>71.25</v>
      </c>
      <c r="F934" s="1"/>
      <c r="G934" s="1"/>
      <c r="H934" s="1">
        <v>44284</v>
      </c>
      <c r="I934" s="1">
        <v>44284</v>
      </c>
      <c r="J934" s="1">
        <f>8+11</f>
        <v>19</v>
      </c>
      <c r="K934" s="1">
        <f t="shared" si="48"/>
        <v>71.25</v>
      </c>
      <c r="L934" s="1">
        <f t="shared" si="47"/>
        <v>0</v>
      </c>
      <c r="M934" s="1">
        <f t="shared" si="47"/>
        <v>0</v>
      </c>
      <c r="N934" s="1" t="s">
        <v>368</v>
      </c>
      <c r="O934" s="1">
        <v>2023</v>
      </c>
    </row>
    <row r="935" spans="1:15" ht="15.6" x14ac:dyDescent="0.3">
      <c r="A935" s="1" t="s">
        <v>212</v>
      </c>
      <c r="B935" s="1" t="s">
        <v>213</v>
      </c>
      <c r="C935" s="1" t="s">
        <v>90</v>
      </c>
      <c r="D935" s="1">
        <v>23</v>
      </c>
      <c r="E935" s="1">
        <v>1575.96</v>
      </c>
      <c r="F935" s="1"/>
      <c r="G935" s="1"/>
      <c r="H935" s="1">
        <v>44550</v>
      </c>
      <c r="I935" s="1">
        <v>44550</v>
      </c>
      <c r="J935" s="1">
        <v>2</v>
      </c>
      <c r="K935" s="1">
        <f t="shared" si="48"/>
        <v>137.04</v>
      </c>
      <c r="L935" s="1">
        <f t="shared" si="47"/>
        <v>21</v>
      </c>
      <c r="M935" s="1">
        <f t="shared" si="47"/>
        <v>1438.92</v>
      </c>
      <c r="N935" s="1" t="s">
        <v>368</v>
      </c>
      <c r="O935" s="1">
        <v>2023</v>
      </c>
    </row>
    <row r="936" spans="1:15" ht="15.6" x14ac:dyDescent="0.3">
      <c r="A936" s="1" t="s">
        <v>214</v>
      </c>
      <c r="B936" s="1" t="s">
        <v>215</v>
      </c>
      <c r="C936" s="1" t="s">
        <v>90</v>
      </c>
      <c r="D936" s="1">
        <v>6</v>
      </c>
      <c r="E936" s="1">
        <v>34.260000000000005</v>
      </c>
      <c r="F936" s="1"/>
      <c r="G936" s="1"/>
      <c r="H936" s="1">
        <v>44284</v>
      </c>
      <c r="I936" s="1">
        <v>44284</v>
      </c>
      <c r="J936" s="1">
        <v>6</v>
      </c>
      <c r="K936" s="1">
        <f t="shared" si="48"/>
        <v>34.260000000000005</v>
      </c>
      <c r="L936" s="1">
        <f t="shared" si="47"/>
        <v>0</v>
      </c>
      <c r="M936" s="1">
        <f t="shared" si="47"/>
        <v>0</v>
      </c>
      <c r="N936" s="1" t="s">
        <v>368</v>
      </c>
      <c r="O936" s="1">
        <v>2023</v>
      </c>
    </row>
    <row r="937" spans="1:15" ht="15.6" x14ac:dyDescent="0.3">
      <c r="A937" s="1" t="s">
        <v>216</v>
      </c>
      <c r="B937" s="1" t="s">
        <v>217</v>
      </c>
      <c r="C937" s="1" t="s">
        <v>201</v>
      </c>
      <c r="D937" s="1">
        <v>3</v>
      </c>
      <c r="E937" s="1">
        <v>141.31312500000001</v>
      </c>
      <c r="F937" s="1"/>
      <c r="G937" s="1"/>
      <c r="H937" s="1">
        <v>44747</v>
      </c>
      <c r="I937" s="1">
        <v>44747</v>
      </c>
      <c r="J937" s="1">
        <v>1</v>
      </c>
      <c r="K937" s="1">
        <f t="shared" si="48"/>
        <v>47.104375000000005</v>
      </c>
      <c r="L937" s="1">
        <f t="shared" si="47"/>
        <v>2</v>
      </c>
      <c r="M937" s="1">
        <f t="shared" si="47"/>
        <v>94.208750000000009</v>
      </c>
      <c r="N937" s="1" t="s">
        <v>368</v>
      </c>
      <c r="O937" s="1">
        <v>2023</v>
      </c>
    </row>
    <row r="938" spans="1:15" ht="15.6" x14ac:dyDescent="0.3">
      <c r="A938" s="1" t="s">
        <v>218</v>
      </c>
      <c r="B938" s="1" t="s">
        <v>219</v>
      </c>
      <c r="C938" s="1" t="s">
        <v>201</v>
      </c>
      <c r="D938" s="1">
        <v>3</v>
      </c>
      <c r="E938" s="1">
        <v>115.045</v>
      </c>
      <c r="F938" s="1"/>
      <c r="G938" s="1"/>
      <c r="H938" s="1">
        <v>44550</v>
      </c>
      <c r="I938" s="1">
        <v>44550</v>
      </c>
      <c r="J938" s="1">
        <v>1</v>
      </c>
      <c r="K938" s="1">
        <f t="shared" si="48"/>
        <v>38.348333333333336</v>
      </c>
      <c r="L938" s="1">
        <f t="shared" si="47"/>
        <v>2</v>
      </c>
      <c r="M938" s="1">
        <f t="shared" si="47"/>
        <v>76.696666666666658</v>
      </c>
      <c r="N938" s="1" t="s">
        <v>368</v>
      </c>
      <c r="O938" s="1">
        <v>2023</v>
      </c>
    </row>
    <row r="939" spans="1:15" ht="15.6" x14ac:dyDescent="0.3">
      <c r="A939" s="1" t="s">
        <v>220</v>
      </c>
      <c r="B939" s="1" t="s">
        <v>359</v>
      </c>
      <c r="C939" s="1" t="s">
        <v>90</v>
      </c>
      <c r="D939" s="1">
        <v>2</v>
      </c>
      <c r="E939" s="1">
        <v>10494.705</v>
      </c>
      <c r="F939" s="1"/>
      <c r="G939" s="1"/>
      <c r="H939" s="1">
        <v>44747</v>
      </c>
      <c r="I939" s="1">
        <v>44747</v>
      </c>
      <c r="J939" s="1">
        <v>1</v>
      </c>
      <c r="K939" s="1">
        <f t="shared" si="48"/>
        <v>5247.3525</v>
      </c>
      <c r="L939" s="1">
        <f t="shared" si="47"/>
        <v>1</v>
      </c>
      <c r="M939" s="1">
        <f t="shared" si="47"/>
        <v>5247.3525</v>
      </c>
      <c r="N939" s="1" t="s">
        <v>368</v>
      </c>
      <c r="O939" s="1">
        <v>2023</v>
      </c>
    </row>
    <row r="940" spans="1:15" ht="15.6" x14ac:dyDescent="0.3">
      <c r="A940" s="1" t="s">
        <v>222</v>
      </c>
      <c r="B940" s="1" t="s">
        <v>223</v>
      </c>
      <c r="C940" s="1" t="s">
        <v>90</v>
      </c>
      <c r="D940" s="1">
        <v>7</v>
      </c>
      <c r="E940" s="1">
        <v>41259.39</v>
      </c>
      <c r="F940" s="1"/>
      <c r="G940" s="1"/>
      <c r="H940" s="1">
        <v>44747</v>
      </c>
      <c r="I940" s="1">
        <v>44747</v>
      </c>
      <c r="J940" s="1">
        <v>1</v>
      </c>
      <c r="K940" s="1">
        <f t="shared" si="48"/>
        <v>5894.1985714285711</v>
      </c>
      <c r="L940" s="1">
        <f t="shared" si="47"/>
        <v>6</v>
      </c>
      <c r="M940" s="1">
        <f t="shared" si="47"/>
        <v>35365.19142857143</v>
      </c>
      <c r="N940" s="1" t="s">
        <v>368</v>
      </c>
      <c r="O940" s="1">
        <v>2023</v>
      </c>
    </row>
    <row r="941" spans="1:15" ht="15.6" x14ac:dyDescent="0.3">
      <c r="A941" s="1" t="s">
        <v>225</v>
      </c>
      <c r="B941" s="1" t="s">
        <v>226</v>
      </c>
      <c r="C941" s="1" t="s">
        <v>90</v>
      </c>
      <c r="D941" s="1">
        <v>2</v>
      </c>
      <c r="E941" s="1">
        <v>11221.8</v>
      </c>
      <c r="F941" s="1"/>
      <c r="G941" s="1"/>
      <c r="H941" s="1" t="s">
        <v>181</v>
      </c>
      <c r="I941" s="1" t="s">
        <v>181</v>
      </c>
      <c r="J941" s="1">
        <v>1</v>
      </c>
      <c r="K941" s="1">
        <f t="shared" si="48"/>
        <v>5610.9</v>
      </c>
      <c r="L941" s="1">
        <f t="shared" si="47"/>
        <v>1</v>
      </c>
      <c r="M941" s="1">
        <f t="shared" si="47"/>
        <v>5610.9</v>
      </c>
      <c r="N941" s="1" t="s">
        <v>368</v>
      </c>
      <c r="O941" s="1">
        <v>2023</v>
      </c>
    </row>
    <row r="942" spans="1:15" ht="15.6" x14ac:dyDescent="0.3">
      <c r="A942" s="1" t="s">
        <v>227</v>
      </c>
      <c r="B942" s="1" t="s">
        <v>228</v>
      </c>
      <c r="C942" s="1" t="s">
        <v>90</v>
      </c>
      <c r="D942" s="1">
        <v>2</v>
      </c>
      <c r="E942" s="1">
        <v>22479</v>
      </c>
      <c r="F942" s="1"/>
      <c r="G942" s="1"/>
      <c r="H942" s="1" t="s">
        <v>224</v>
      </c>
      <c r="I942" s="1" t="s">
        <v>181</v>
      </c>
      <c r="J942" s="1">
        <v>0</v>
      </c>
      <c r="K942" s="1">
        <f t="shared" si="48"/>
        <v>0</v>
      </c>
      <c r="L942" s="1">
        <f t="shared" si="47"/>
        <v>2</v>
      </c>
      <c r="M942" s="1">
        <f t="shared" si="47"/>
        <v>22479</v>
      </c>
      <c r="N942" s="1" t="s">
        <v>368</v>
      </c>
      <c r="O942" s="1">
        <v>2023</v>
      </c>
    </row>
    <row r="943" spans="1:15" ht="15.6" x14ac:dyDescent="0.3">
      <c r="A943" s="1" t="s">
        <v>229</v>
      </c>
      <c r="B943" s="1" t="s">
        <v>230</v>
      </c>
      <c r="C943" s="1" t="s">
        <v>90</v>
      </c>
      <c r="D943" s="1">
        <v>1</v>
      </c>
      <c r="E943" s="1">
        <v>6670</v>
      </c>
      <c r="F943" s="1"/>
      <c r="G943" s="1"/>
      <c r="H943" s="1" t="s">
        <v>181</v>
      </c>
      <c r="I943" s="1" t="s">
        <v>181</v>
      </c>
      <c r="J943" s="1">
        <v>0</v>
      </c>
      <c r="K943" s="1">
        <f t="shared" si="48"/>
        <v>0</v>
      </c>
      <c r="L943" s="1">
        <f t="shared" si="47"/>
        <v>1</v>
      </c>
      <c r="M943" s="1">
        <f t="shared" si="47"/>
        <v>6670</v>
      </c>
      <c r="N943" s="1" t="s">
        <v>368</v>
      </c>
      <c r="O943" s="1">
        <v>2023</v>
      </c>
    </row>
    <row r="944" spans="1:15" ht="15.6" x14ac:dyDescent="0.3">
      <c r="A944" s="1" t="s">
        <v>231</v>
      </c>
      <c r="B944" s="1" t="s">
        <v>232</v>
      </c>
      <c r="C944" s="1" t="s">
        <v>90</v>
      </c>
      <c r="D944" s="1">
        <v>0</v>
      </c>
      <c r="E944" s="1">
        <v>0</v>
      </c>
      <c r="F944" s="1"/>
      <c r="G944" s="1"/>
      <c r="H944" s="1"/>
      <c r="I944" s="1"/>
      <c r="J944" s="1">
        <v>0</v>
      </c>
      <c r="K944" s="1">
        <v>0</v>
      </c>
      <c r="L944" s="1">
        <f t="shared" si="47"/>
        <v>0</v>
      </c>
      <c r="M944" s="1">
        <f t="shared" si="47"/>
        <v>0</v>
      </c>
      <c r="N944" s="1" t="s">
        <v>368</v>
      </c>
      <c r="O944" s="1">
        <v>2023</v>
      </c>
    </row>
    <row r="945" spans="1:15" ht="15.6" x14ac:dyDescent="0.3">
      <c r="A945" s="1" t="s">
        <v>233</v>
      </c>
      <c r="B945" s="1" t="s">
        <v>360</v>
      </c>
      <c r="C945" s="1" t="s">
        <v>90</v>
      </c>
      <c r="D945" s="1">
        <v>0</v>
      </c>
      <c r="E945" s="1">
        <v>0</v>
      </c>
      <c r="F945" s="1"/>
      <c r="G945" s="1"/>
      <c r="H945" s="1">
        <v>44717</v>
      </c>
      <c r="I945" s="1">
        <v>44717</v>
      </c>
      <c r="J945" s="1">
        <v>0</v>
      </c>
      <c r="K945" s="1">
        <v>0</v>
      </c>
      <c r="L945" s="1">
        <f t="shared" si="47"/>
        <v>0</v>
      </c>
      <c r="M945" s="1">
        <f t="shared" si="47"/>
        <v>0</v>
      </c>
      <c r="N945" s="1" t="s">
        <v>368</v>
      </c>
      <c r="O945" s="1">
        <v>2023</v>
      </c>
    </row>
    <row r="946" spans="1:15" ht="15.6" x14ac:dyDescent="0.3">
      <c r="A946" s="1" t="s">
        <v>235</v>
      </c>
      <c r="B946" s="1" t="s">
        <v>234</v>
      </c>
      <c r="C946" s="1" t="s">
        <v>90</v>
      </c>
      <c r="D946" s="1">
        <v>0</v>
      </c>
      <c r="E946" s="1">
        <v>0</v>
      </c>
      <c r="F946" s="1"/>
      <c r="G946" s="1"/>
      <c r="H946" s="1">
        <v>44321</v>
      </c>
      <c r="I946" s="1">
        <v>44321</v>
      </c>
      <c r="J946" s="1">
        <v>0</v>
      </c>
      <c r="K946" s="1">
        <v>0</v>
      </c>
      <c r="L946" s="1">
        <f t="shared" si="47"/>
        <v>0</v>
      </c>
      <c r="M946" s="1">
        <f t="shared" si="47"/>
        <v>0</v>
      </c>
      <c r="N946" s="1" t="s">
        <v>368</v>
      </c>
      <c r="O946" s="1">
        <v>2023</v>
      </c>
    </row>
    <row r="947" spans="1:15" ht="15.6" x14ac:dyDescent="0.3">
      <c r="A947" s="1" t="s">
        <v>237</v>
      </c>
      <c r="B947" s="1" t="s">
        <v>236</v>
      </c>
      <c r="C947" s="1" t="s">
        <v>90</v>
      </c>
      <c r="D947" s="1">
        <v>11</v>
      </c>
      <c r="E947" s="1">
        <v>5469.9600000000009</v>
      </c>
      <c r="F947" s="1"/>
      <c r="G947" s="1"/>
      <c r="H947" s="1">
        <v>44746</v>
      </c>
      <c r="I947" s="1">
        <v>44746</v>
      </c>
      <c r="J947" s="1">
        <v>0</v>
      </c>
      <c r="K947" s="1">
        <f t="shared" si="48"/>
        <v>0</v>
      </c>
      <c r="L947" s="1">
        <f t="shared" si="47"/>
        <v>11</v>
      </c>
      <c r="M947" s="1">
        <f t="shared" si="47"/>
        <v>5469.9600000000009</v>
      </c>
      <c r="N947" s="1" t="s">
        <v>368</v>
      </c>
      <c r="O947" s="1">
        <v>2023</v>
      </c>
    </row>
    <row r="948" spans="1:15" ht="15.6" x14ac:dyDescent="0.3">
      <c r="A948" s="1" t="s">
        <v>239</v>
      </c>
      <c r="B948" s="1" t="s">
        <v>238</v>
      </c>
      <c r="C948" s="1" t="s">
        <v>90</v>
      </c>
      <c r="D948" s="1">
        <v>2</v>
      </c>
      <c r="E948" s="1">
        <v>14278</v>
      </c>
      <c r="F948" s="1"/>
      <c r="G948" s="1"/>
      <c r="H948" s="1" t="s">
        <v>181</v>
      </c>
      <c r="I948" s="1" t="s">
        <v>181</v>
      </c>
      <c r="J948" s="1">
        <v>0</v>
      </c>
      <c r="K948" s="1">
        <f t="shared" si="48"/>
        <v>0</v>
      </c>
      <c r="L948" s="1">
        <f t="shared" si="47"/>
        <v>2</v>
      </c>
      <c r="M948" s="1">
        <f t="shared" si="47"/>
        <v>14278</v>
      </c>
      <c r="N948" s="1" t="s">
        <v>368</v>
      </c>
      <c r="O948" s="1">
        <v>2023</v>
      </c>
    </row>
    <row r="949" spans="1:15" ht="15.6" x14ac:dyDescent="0.3">
      <c r="A949" s="1" t="s">
        <v>241</v>
      </c>
      <c r="B949" s="1" t="s">
        <v>240</v>
      </c>
      <c r="C949" s="1" t="s">
        <v>90</v>
      </c>
      <c r="D949" s="1">
        <v>4</v>
      </c>
      <c r="E949" s="1">
        <v>2092.4983333333339</v>
      </c>
      <c r="F949" s="1"/>
      <c r="G949" s="1"/>
      <c r="H949" s="1">
        <v>44747</v>
      </c>
      <c r="I949" s="1">
        <v>44747</v>
      </c>
      <c r="J949" s="1">
        <v>2</v>
      </c>
      <c r="K949" s="1">
        <f t="shared" si="48"/>
        <v>1046.249166666667</v>
      </c>
      <c r="L949" s="1">
        <f t="shared" si="47"/>
        <v>2</v>
      </c>
      <c r="M949" s="1">
        <f t="shared" si="47"/>
        <v>1046.249166666667</v>
      </c>
      <c r="N949" s="1" t="s">
        <v>368</v>
      </c>
      <c r="O949" s="1">
        <v>2023</v>
      </c>
    </row>
    <row r="950" spans="1:15" ht="15.6" x14ac:dyDescent="0.3">
      <c r="A950" s="1" t="s">
        <v>243</v>
      </c>
      <c r="B950" s="1" t="s">
        <v>242</v>
      </c>
      <c r="C950" s="1" t="s">
        <v>90</v>
      </c>
      <c r="D950" s="1">
        <v>2</v>
      </c>
      <c r="E950" s="1">
        <v>283.19999999999993</v>
      </c>
      <c r="F950" s="1"/>
      <c r="G950" s="1"/>
      <c r="H950" s="1" t="s">
        <v>181</v>
      </c>
      <c r="I950" s="1" t="s">
        <v>181</v>
      </c>
      <c r="J950" s="1">
        <v>0</v>
      </c>
      <c r="K950" s="1">
        <f t="shared" si="48"/>
        <v>0</v>
      </c>
      <c r="L950" s="1">
        <f t="shared" si="47"/>
        <v>2</v>
      </c>
      <c r="M950" s="1">
        <f t="shared" si="47"/>
        <v>283.19999999999993</v>
      </c>
      <c r="N950" s="1" t="s">
        <v>368</v>
      </c>
      <c r="O950" s="1">
        <v>2023</v>
      </c>
    </row>
    <row r="951" spans="1:15" ht="15.6" x14ac:dyDescent="0.3">
      <c r="A951" s="1" t="s">
        <v>245</v>
      </c>
      <c r="B951" s="1" t="s">
        <v>244</v>
      </c>
      <c r="C951" s="1" t="s">
        <v>90</v>
      </c>
      <c r="D951" s="1">
        <v>7</v>
      </c>
      <c r="E951" s="1">
        <v>4553.9799999999996</v>
      </c>
      <c r="F951" s="1"/>
      <c r="G951" s="1"/>
      <c r="H951" s="1">
        <v>44747</v>
      </c>
      <c r="I951" s="1">
        <v>44747</v>
      </c>
      <c r="J951" s="1">
        <v>1</v>
      </c>
      <c r="K951" s="1">
        <f t="shared" si="48"/>
        <v>650.56857142857132</v>
      </c>
      <c r="L951" s="1">
        <f t="shared" si="47"/>
        <v>6</v>
      </c>
      <c r="M951" s="1">
        <f t="shared" si="47"/>
        <v>3903.4114285714281</v>
      </c>
      <c r="N951" s="1" t="s">
        <v>368</v>
      </c>
      <c r="O951" s="1">
        <v>2023</v>
      </c>
    </row>
    <row r="952" spans="1:15" ht="15.6" x14ac:dyDescent="0.3">
      <c r="A952" s="1" t="s">
        <v>247</v>
      </c>
      <c r="B952" s="1" t="s">
        <v>361</v>
      </c>
      <c r="C952" s="1" t="s">
        <v>90</v>
      </c>
      <c r="D952" s="1">
        <v>2</v>
      </c>
      <c r="E952" s="1">
        <v>11261.990000000002</v>
      </c>
      <c r="F952" s="1"/>
      <c r="G952" s="1"/>
      <c r="H952" s="1">
        <v>44747</v>
      </c>
      <c r="I952" s="1">
        <v>44747</v>
      </c>
      <c r="J952" s="1">
        <f>1+1</f>
        <v>2</v>
      </c>
      <c r="K952" s="1">
        <f t="shared" si="48"/>
        <v>11261.990000000002</v>
      </c>
      <c r="L952" s="1">
        <f t="shared" si="47"/>
        <v>0</v>
      </c>
      <c r="M952" s="1">
        <f t="shared" si="47"/>
        <v>0</v>
      </c>
      <c r="N952" s="1" t="s">
        <v>368</v>
      </c>
      <c r="O952" s="1">
        <v>2023</v>
      </c>
    </row>
    <row r="953" spans="1:15" ht="15.6" x14ac:dyDescent="0.3">
      <c r="A953" s="1" t="s">
        <v>249</v>
      </c>
      <c r="B953" s="1" t="s">
        <v>362</v>
      </c>
      <c r="C953" s="1" t="s">
        <v>201</v>
      </c>
      <c r="D953" s="1">
        <v>0</v>
      </c>
      <c r="E953" s="1">
        <v>0</v>
      </c>
      <c r="F953" s="1"/>
      <c r="G953" s="1"/>
      <c r="H953" s="1"/>
      <c r="I953" s="1"/>
      <c r="J953" s="1">
        <v>0</v>
      </c>
      <c r="K953" s="1">
        <v>0</v>
      </c>
      <c r="L953" s="1">
        <f t="shared" si="47"/>
        <v>0</v>
      </c>
      <c r="M953" s="1">
        <f t="shared" si="47"/>
        <v>0</v>
      </c>
      <c r="N953" s="1" t="s">
        <v>368</v>
      </c>
      <c r="O953" s="1">
        <v>2023</v>
      </c>
    </row>
    <row r="954" spans="1:15" ht="15.6" x14ac:dyDescent="0.3">
      <c r="A954" s="1" t="s">
        <v>251</v>
      </c>
      <c r="B954" s="1" t="s">
        <v>248</v>
      </c>
      <c r="C954" s="1" t="s">
        <v>201</v>
      </c>
      <c r="D954" s="1">
        <v>0</v>
      </c>
      <c r="E954" s="1">
        <v>0</v>
      </c>
      <c r="F954" s="1"/>
      <c r="G954" s="1"/>
      <c r="H954" s="1" t="s">
        <v>181</v>
      </c>
      <c r="I954" s="1" t="s">
        <v>181</v>
      </c>
      <c r="J954" s="1">
        <v>0</v>
      </c>
      <c r="K954" s="1">
        <v>0</v>
      </c>
      <c r="L954" s="1">
        <f t="shared" si="47"/>
        <v>0</v>
      </c>
      <c r="M954" s="1">
        <f t="shared" si="47"/>
        <v>0</v>
      </c>
      <c r="N954" s="1" t="s">
        <v>368</v>
      </c>
      <c r="O954" s="1">
        <v>2023</v>
      </c>
    </row>
    <row r="955" spans="1:15" ht="15.6" x14ac:dyDescent="0.3">
      <c r="A955" s="1" t="s">
        <v>363</v>
      </c>
      <c r="B955" s="1" t="s">
        <v>250</v>
      </c>
      <c r="C955" s="1" t="s">
        <v>201</v>
      </c>
      <c r="D955" s="1">
        <v>0</v>
      </c>
      <c r="E955" s="1">
        <v>0</v>
      </c>
      <c r="F955" s="1"/>
      <c r="G955" s="1"/>
      <c r="H955" s="1" t="s">
        <v>181</v>
      </c>
      <c r="I955" s="1" t="s">
        <v>181</v>
      </c>
      <c r="J955" s="1">
        <v>0</v>
      </c>
      <c r="K955" s="1">
        <v>0</v>
      </c>
      <c r="L955" s="1">
        <f t="shared" si="47"/>
        <v>0</v>
      </c>
      <c r="M955" s="1">
        <f t="shared" si="47"/>
        <v>0</v>
      </c>
      <c r="N955" s="1" t="s">
        <v>368</v>
      </c>
      <c r="O955" s="1">
        <v>2023</v>
      </c>
    </row>
    <row r="956" spans="1:15" ht="15.6" x14ac:dyDescent="0.3">
      <c r="A956" s="1" t="s">
        <v>364</v>
      </c>
      <c r="B956" s="1" t="s">
        <v>252</v>
      </c>
      <c r="C956" s="1" t="s">
        <v>90</v>
      </c>
      <c r="D956" s="1">
        <v>5</v>
      </c>
      <c r="E956" s="1">
        <v>2910.14</v>
      </c>
      <c r="F956" s="1"/>
      <c r="G956" s="1"/>
      <c r="H956" s="1">
        <v>44747</v>
      </c>
      <c r="I956" s="1">
        <v>44747</v>
      </c>
      <c r="J956" s="1">
        <v>1</v>
      </c>
      <c r="K956" s="1">
        <f t="shared" si="48"/>
        <v>582.02800000000002</v>
      </c>
      <c r="L956" s="1">
        <f t="shared" si="47"/>
        <v>4</v>
      </c>
      <c r="M956" s="1">
        <f>+E956+G956-K956</f>
        <v>2328.1120000000001</v>
      </c>
      <c r="N956" s="1" t="s">
        <v>368</v>
      </c>
      <c r="O956" s="1">
        <v>2023</v>
      </c>
    </row>
    <row r="957" spans="1:15" ht="15.6" x14ac:dyDescent="0.3">
      <c r="A957" s="1" t="s">
        <v>501</v>
      </c>
      <c r="B957" s="1" t="s">
        <v>369</v>
      </c>
      <c r="C957" s="1"/>
      <c r="D957" s="1">
        <v>2</v>
      </c>
      <c r="E957" s="1">
        <v>144.00666666666666</v>
      </c>
      <c r="F957" s="1"/>
      <c r="G957" s="1"/>
      <c r="H957" s="1">
        <v>44747</v>
      </c>
      <c r="I957" s="1">
        <v>44747</v>
      </c>
      <c r="J957" s="1">
        <v>1</v>
      </c>
      <c r="K957" s="1">
        <f t="shared" si="48"/>
        <v>72.00333333333333</v>
      </c>
      <c r="L957" s="1">
        <f t="shared" si="47"/>
        <v>1</v>
      </c>
      <c r="M957" s="1">
        <f t="shared" si="47"/>
        <v>72.00333333333333</v>
      </c>
      <c r="N957" s="1" t="s">
        <v>368</v>
      </c>
      <c r="O957" s="1">
        <v>2023</v>
      </c>
    </row>
    <row r="958" spans="1:15" ht="15.6" x14ac:dyDescent="0.3">
      <c r="A958" s="1" t="s">
        <v>502</v>
      </c>
      <c r="B958" s="1" t="s">
        <v>370</v>
      </c>
      <c r="C958" s="1"/>
      <c r="D958" s="1">
        <v>5</v>
      </c>
      <c r="E958" s="1">
        <v>360.02</v>
      </c>
      <c r="F958" s="1"/>
      <c r="G958" s="1"/>
      <c r="H958" s="1">
        <v>44747</v>
      </c>
      <c r="I958" s="1">
        <v>44747</v>
      </c>
      <c r="J958" s="1">
        <v>3</v>
      </c>
      <c r="K958" s="1">
        <f t="shared" si="48"/>
        <v>216.01199999999997</v>
      </c>
      <c r="L958" s="1">
        <f t="shared" si="47"/>
        <v>2</v>
      </c>
      <c r="M958" s="1">
        <f t="shared" si="47"/>
        <v>144.00800000000001</v>
      </c>
      <c r="N958" s="1" t="s">
        <v>368</v>
      </c>
      <c r="O958" s="1">
        <v>2023</v>
      </c>
    </row>
    <row r="959" spans="1:15" ht="15.6" x14ac:dyDescent="0.3">
      <c r="A959" s="1" t="s">
        <v>503</v>
      </c>
      <c r="B959" s="1" t="s">
        <v>371</v>
      </c>
      <c r="C959" s="1"/>
      <c r="D959" s="1">
        <v>1</v>
      </c>
      <c r="E959" s="1">
        <v>36.610000000000007</v>
      </c>
      <c r="F959" s="1"/>
      <c r="G959" s="1"/>
      <c r="H959" s="1">
        <v>44747</v>
      </c>
      <c r="I959" s="1">
        <v>44747</v>
      </c>
      <c r="J959" s="1">
        <v>1</v>
      </c>
      <c r="K959" s="1">
        <f t="shared" si="48"/>
        <v>36.610000000000007</v>
      </c>
      <c r="L959" s="1">
        <f t="shared" si="47"/>
        <v>0</v>
      </c>
      <c r="M959" s="1">
        <f t="shared" si="47"/>
        <v>0</v>
      </c>
      <c r="N959" s="1" t="s">
        <v>368</v>
      </c>
      <c r="O959" s="1">
        <v>2023</v>
      </c>
    </row>
    <row r="960" spans="1:15" ht="15.6" x14ac:dyDescent="0.3">
      <c r="A960" s="1" t="s">
        <v>504</v>
      </c>
      <c r="B960" s="1" t="s">
        <v>372</v>
      </c>
      <c r="C960" s="1"/>
      <c r="D960" s="1">
        <v>4</v>
      </c>
      <c r="E960" s="1">
        <v>124.52666666666667</v>
      </c>
      <c r="F960" s="1"/>
      <c r="G960" s="1"/>
      <c r="H960" s="1">
        <v>44747</v>
      </c>
      <c r="I960" s="1">
        <v>44747</v>
      </c>
      <c r="J960" s="1">
        <f>1+2</f>
        <v>3</v>
      </c>
      <c r="K960" s="1">
        <f t="shared" si="48"/>
        <v>93.39500000000001</v>
      </c>
      <c r="L960" s="1">
        <f t="shared" si="47"/>
        <v>1</v>
      </c>
      <c r="M960" s="1">
        <f t="shared" si="47"/>
        <v>31.131666666666661</v>
      </c>
      <c r="N960" s="1" t="s">
        <v>368</v>
      </c>
      <c r="O960" s="1">
        <v>2023</v>
      </c>
    </row>
    <row r="961" spans="1:15" ht="15.6" x14ac:dyDescent="0.3">
      <c r="A961" s="1" t="s">
        <v>505</v>
      </c>
      <c r="B961" s="1" t="s">
        <v>373</v>
      </c>
      <c r="C961" s="1"/>
      <c r="D961" s="1">
        <v>6</v>
      </c>
      <c r="E961" s="1">
        <v>2340</v>
      </c>
      <c r="F961" s="1"/>
      <c r="G961" s="1"/>
      <c r="H961" s="1">
        <v>44747</v>
      </c>
      <c r="I961" s="1">
        <v>44747</v>
      </c>
      <c r="J961" s="1">
        <f>1+3</f>
        <v>4</v>
      </c>
      <c r="K961" s="1">
        <f t="shared" si="48"/>
        <v>1560</v>
      </c>
      <c r="L961" s="1">
        <f t="shared" si="47"/>
        <v>2</v>
      </c>
      <c r="M961" s="1">
        <f t="shared" si="47"/>
        <v>780</v>
      </c>
      <c r="N961" s="1" t="s">
        <v>368</v>
      </c>
      <c r="O961" s="1">
        <v>2023</v>
      </c>
    </row>
    <row r="962" spans="1:15" ht="15.6" x14ac:dyDescent="0.3">
      <c r="A962" s="1" t="s">
        <v>506</v>
      </c>
      <c r="B962" s="1" t="s">
        <v>374</v>
      </c>
      <c r="C962" s="1"/>
      <c r="D962" s="1">
        <v>6</v>
      </c>
      <c r="E962" s="1">
        <v>252</v>
      </c>
      <c r="F962" s="1"/>
      <c r="G962" s="1"/>
      <c r="H962" s="1">
        <v>44747</v>
      </c>
      <c r="I962" s="1">
        <v>44747</v>
      </c>
      <c r="J962" s="1">
        <f>1+1</f>
        <v>2</v>
      </c>
      <c r="K962" s="1">
        <f t="shared" si="48"/>
        <v>84</v>
      </c>
      <c r="L962" s="1">
        <f t="shared" si="47"/>
        <v>4</v>
      </c>
      <c r="M962" s="1">
        <f t="shared" si="47"/>
        <v>168</v>
      </c>
      <c r="N962" s="1" t="s">
        <v>368</v>
      </c>
      <c r="O962" s="1">
        <v>2023</v>
      </c>
    </row>
    <row r="963" spans="1:15" ht="15.6" x14ac:dyDescent="0.3">
      <c r="A963" s="1" t="s">
        <v>507</v>
      </c>
      <c r="B963" s="1" t="s">
        <v>375</v>
      </c>
      <c r="C963" s="1"/>
      <c r="D963" s="1">
        <v>4</v>
      </c>
      <c r="E963" s="1">
        <v>470.39166666666665</v>
      </c>
      <c r="F963" s="1"/>
      <c r="G963" s="1"/>
      <c r="H963" s="1">
        <v>44747</v>
      </c>
      <c r="I963" s="1">
        <v>44747</v>
      </c>
      <c r="J963" s="1">
        <v>0</v>
      </c>
      <c r="K963" s="1">
        <f t="shared" si="48"/>
        <v>0</v>
      </c>
      <c r="L963" s="1">
        <f t="shared" si="47"/>
        <v>4</v>
      </c>
      <c r="M963" s="1">
        <f t="shared" si="47"/>
        <v>470.39166666666665</v>
      </c>
      <c r="N963" s="1" t="s">
        <v>368</v>
      </c>
      <c r="O963" s="1">
        <v>2023</v>
      </c>
    </row>
    <row r="964" spans="1:15" ht="15.6" x14ac:dyDescent="0.3">
      <c r="A964" s="1"/>
      <c r="B964" s="1" t="s">
        <v>508</v>
      </c>
      <c r="C964" s="1"/>
      <c r="D964" s="1">
        <v>1</v>
      </c>
      <c r="E964" s="1">
        <v>5593</v>
      </c>
      <c r="F964" s="1">
        <v>1</v>
      </c>
      <c r="G964" s="1">
        <v>5593</v>
      </c>
      <c r="H964" s="1">
        <v>44894</v>
      </c>
      <c r="I964" s="1">
        <v>44894</v>
      </c>
      <c r="J964" s="1">
        <f>1+1</f>
        <v>2</v>
      </c>
      <c r="K964" s="1">
        <f t="shared" si="48"/>
        <v>11186</v>
      </c>
      <c r="L964" s="1">
        <f t="shared" si="47"/>
        <v>0</v>
      </c>
      <c r="M964" s="1">
        <f t="shared" si="47"/>
        <v>0</v>
      </c>
      <c r="N964" s="1" t="s">
        <v>368</v>
      </c>
      <c r="O964" s="1">
        <v>2023</v>
      </c>
    </row>
    <row r="965" spans="1:15" ht="15.6" x14ac:dyDescent="0.3">
      <c r="A965" s="1"/>
      <c r="B965" s="1" t="s">
        <v>509</v>
      </c>
      <c r="C965" s="1"/>
      <c r="D965" s="1">
        <v>1</v>
      </c>
      <c r="E965" s="1">
        <v>5050</v>
      </c>
      <c r="F965" s="1">
        <v>1</v>
      </c>
      <c r="G965" s="1">
        <v>5050</v>
      </c>
      <c r="H965" s="1">
        <v>44894</v>
      </c>
      <c r="I965" s="1">
        <v>44894</v>
      </c>
      <c r="J965" s="1">
        <f>1+1</f>
        <v>2</v>
      </c>
      <c r="K965" s="1">
        <f t="shared" si="48"/>
        <v>10100</v>
      </c>
      <c r="L965" s="1">
        <f t="shared" si="47"/>
        <v>0</v>
      </c>
      <c r="M965" s="1">
        <f t="shared" si="47"/>
        <v>0</v>
      </c>
      <c r="N965" s="1" t="s">
        <v>368</v>
      </c>
      <c r="O965" s="1">
        <v>2023</v>
      </c>
    </row>
    <row r="966" spans="1:15" ht="15.6" x14ac:dyDescent="0.3">
      <c r="A966" s="1"/>
      <c r="B966" s="1" t="s">
        <v>510</v>
      </c>
      <c r="C966" s="1"/>
      <c r="D966" s="1">
        <v>1</v>
      </c>
      <c r="E966" s="1">
        <v>684.99</v>
      </c>
      <c r="F966" s="1">
        <v>1</v>
      </c>
      <c r="G966" s="1">
        <v>684.99</v>
      </c>
      <c r="H966" s="1">
        <v>44894</v>
      </c>
      <c r="I966" s="1">
        <v>44894</v>
      </c>
      <c r="J966" s="1">
        <v>1</v>
      </c>
      <c r="K966" s="1">
        <f t="shared" si="48"/>
        <v>684.99</v>
      </c>
      <c r="L966" s="1">
        <f t="shared" si="47"/>
        <v>1</v>
      </c>
      <c r="M966" s="1">
        <f t="shared" si="47"/>
        <v>684.99</v>
      </c>
      <c r="N966" s="1" t="s">
        <v>368</v>
      </c>
      <c r="O966" s="1">
        <v>2023</v>
      </c>
    </row>
    <row r="967" spans="1:15" ht="15.6" x14ac:dyDescent="0.3">
      <c r="A967" s="1" t="s">
        <v>511</v>
      </c>
      <c r="B967" s="1" t="s">
        <v>376</v>
      </c>
      <c r="C967" s="1"/>
      <c r="D967" s="1">
        <v>1</v>
      </c>
      <c r="E967" s="1">
        <v>510</v>
      </c>
      <c r="F967" s="1">
        <v>1</v>
      </c>
      <c r="G967" s="1">
        <v>510</v>
      </c>
      <c r="H967" s="1">
        <v>44894</v>
      </c>
      <c r="I967" s="1">
        <v>44894</v>
      </c>
      <c r="J967" s="1">
        <v>1</v>
      </c>
      <c r="K967" s="1">
        <f t="shared" si="48"/>
        <v>510</v>
      </c>
      <c r="L967" s="1">
        <f t="shared" si="47"/>
        <v>1</v>
      </c>
      <c r="M967" s="1">
        <f t="shared" si="47"/>
        <v>510</v>
      </c>
      <c r="N967" s="1" t="s">
        <v>368</v>
      </c>
      <c r="O967" s="1">
        <v>2023</v>
      </c>
    </row>
    <row r="968" spans="1:15" ht="15.6" x14ac:dyDescent="0.3">
      <c r="A968" s="1"/>
      <c r="B968" s="1" t="s">
        <v>512</v>
      </c>
      <c r="C968" s="1"/>
      <c r="D968" s="1">
        <v>1</v>
      </c>
      <c r="E968" s="1">
        <v>519.99</v>
      </c>
      <c r="F968" s="1">
        <v>1</v>
      </c>
      <c r="G968" s="1">
        <v>519.99</v>
      </c>
      <c r="H968" s="1">
        <v>44894</v>
      </c>
      <c r="I968" s="1">
        <v>44894</v>
      </c>
      <c r="J968" s="1">
        <v>1</v>
      </c>
      <c r="K968" s="1">
        <f t="shared" si="48"/>
        <v>519.99</v>
      </c>
      <c r="L968" s="1">
        <f t="shared" si="47"/>
        <v>1</v>
      </c>
      <c r="M968" s="1">
        <f t="shared" si="47"/>
        <v>519.99</v>
      </c>
      <c r="N968" s="1" t="s">
        <v>368</v>
      </c>
      <c r="O968" s="1">
        <v>2023</v>
      </c>
    </row>
    <row r="969" spans="1:15" ht="15.6" x14ac:dyDescent="0.3">
      <c r="A969" s="1"/>
      <c r="B969" s="1" t="s">
        <v>513</v>
      </c>
      <c r="C969" s="1"/>
      <c r="D969" s="1">
        <v>1</v>
      </c>
      <c r="E969" s="1">
        <v>510</v>
      </c>
      <c r="F969" s="1">
        <v>1</v>
      </c>
      <c r="G969" s="1">
        <v>510</v>
      </c>
      <c r="H969" s="1">
        <v>44894</v>
      </c>
      <c r="I969" s="1">
        <v>44894</v>
      </c>
      <c r="J969" s="1">
        <v>1</v>
      </c>
      <c r="K969" s="1">
        <f t="shared" si="48"/>
        <v>510</v>
      </c>
      <c r="L969" s="1">
        <f t="shared" si="47"/>
        <v>1</v>
      </c>
      <c r="M969" s="1">
        <f t="shared" si="47"/>
        <v>510</v>
      </c>
      <c r="N969" s="1" t="s">
        <v>368</v>
      </c>
      <c r="O969" s="1">
        <v>2023</v>
      </c>
    </row>
    <row r="970" spans="1:15" ht="15.6" x14ac:dyDescent="0.3">
      <c r="A970" s="1"/>
      <c r="B970" s="1" t="s">
        <v>376</v>
      </c>
      <c r="C970" s="1"/>
      <c r="D970" s="1">
        <v>1</v>
      </c>
      <c r="E970" s="1">
        <v>510</v>
      </c>
      <c r="F970" s="1">
        <v>1</v>
      </c>
      <c r="G970" s="1">
        <v>510</v>
      </c>
      <c r="H970" s="1">
        <v>44894</v>
      </c>
      <c r="I970" s="1">
        <v>44894</v>
      </c>
      <c r="J970" s="1">
        <v>1</v>
      </c>
      <c r="K970" s="1">
        <f t="shared" si="48"/>
        <v>510</v>
      </c>
      <c r="L970" s="1">
        <f t="shared" si="47"/>
        <v>1</v>
      </c>
      <c r="M970" s="1">
        <f t="shared" si="47"/>
        <v>510</v>
      </c>
      <c r="N970" s="1" t="s">
        <v>368</v>
      </c>
      <c r="O970" s="1">
        <v>2023</v>
      </c>
    </row>
    <row r="971" spans="1:15" ht="15.6" x14ac:dyDescent="0.3">
      <c r="A971" s="1" t="s">
        <v>514</v>
      </c>
      <c r="B971" s="1" t="s">
        <v>377</v>
      </c>
      <c r="C971" s="1"/>
      <c r="D971" s="1">
        <v>10</v>
      </c>
      <c r="E971" s="1">
        <v>36580</v>
      </c>
      <c r="F971" s="1"/>
      <c r="G971" s="1"/>
      <c r="H971" s="1">
        <v>44748</v>
      </c>
      <c r="I971" s="1">
        <v>44748</v>
      </c>
      <c r="J971" s="1">
        <v>1</v>
      </c>
      <c r="K971" s="1">
        <f t="shared" si="48"/>
        <v>3658</v>
      </c>
      <c r="L971" s="1">
        <f t="shared" si="47"/>
        <v>9</v>
      </c>
      <c r="M971" s="1">
        <f t="shared" si="47"/>
        <v>32922</v>
      </c>
      <c r="N971" s="1" t="s">
        <v>368</v>
      </c>
      <c r="O971" s="1">
        <v>2023</v>
      </c>
    </row>
    <row r="972" spans="1:15" ht="15.6" x14ac:dyDescent="0.3">
      <c r="A972" s="1" t="s">
        <v>515</v>
      </c>
      <c r="B972" s="1" t="s">
        <v>378</v>
      </c>
      <c r="C972" s="1"/>
      <c r="D972" s="1">
        <v>8</v>
      </c>
      <c r="E972" s="1">
        <v>18880</v>
      </c>
      <c r="F972" s="1"/>
      <c r="G972" s="1"/>
      <c r="H972" s="1">
        <v>44748</v>
      </c>
      <c r="I972" s="1">
        <v>44748</v>
      </c>
      <c r="J972" s="1">
        <v>0</v>
      </c>
      <c r="K972" s="1">
        <f t="shared" si="48"/>
        <v>0</v>
      </c>
      <c r="L972" s="1">
        <f t="shared" si="47"/>
        <v>8</v>
      </c>
      <c r="M972" s="1">
        <f t="shared" si="47"/>
        <v>18880</v>
      </c>
      <c r="N972" s="1" t="s">
        <v>368</v>
      </c>
      <c r="O972" s="1">
        <v>2023</v>
      </c>
    </row>
    <row r="973" spans="1:15" ht="15.6" x14ac:dyDescent="0.3">
      <c r="A973" s="1" t="s">
        <v>516</v>
      </c>
      <c r="B973" s="1" t="s">
        <v>379</v>
      </c>
      <c r="C973" s="1"/>
      <c r="D973" s="1">
        <v>0</v>
      </c>
      <c r="E973" s="1">
        <v>0</v>
      </c>
      <c r="F973" s="1"/>
      <c r="G973" s="1"/>
      <c r="H973" s="1">
        <v>44748</v>
      </c>
      <c r="I973" s="1">
        <v>44748</v>
      </c>
      <c r="J973" s="1">
        <v>0</v>
      </c>
      <c r="K973" s="1">
        <v>0</v>
      </c>
      <c r="L973" s="1">
        <f t="shared" si="47"/>
        <v>0</v>
      </c>
      <c r="M973" s="1">
        <f t="shared" si="47"/>
        <v>0</v>
      </c>
      <c r="N973" s="1" t="s">
        <v>368</v>
      </c>
      <c r="O973" s="1">
        <v>2023</v>
      </c>
    </row>
    <row r="974" spans="1:15" ht="15.6" x14ac:dyDescent="0.3">
      <c r="A974" s="1" t="s">
        <v>517</v>
      </c>
      <c r="B974" s="1" t="s">
        <v>380</v>
      </c>
      <c r="C974" s="1"/>
      <c r="D974" s="1">
        <v>0</v>
      </c>
      <c r="E974" s="1">
        <v>0</v>
      </c>
      <c r="F974" s="1"/>
      <c r="G974" s="1"/>
      <c r="H974" s="1">
        <v>44748</v>
      </c>
      <c r="I974" s="1">
        <v>44748</v>
      </c>
      <c r="J974" s="1">
        <v>0</v>
      </c>
      <c r="K974" s="1">
        <v>0</v>
      </c>
      <c r="L974" s="1">
        <f t="shared" si="47"/>
        <v>0</v>
      </c>
      <c r="M974" s="1">
        <f t="shared" si="47"/>
        <v>0</v>
      </c>
      <c r="N974" s="1" t="s">
        <v>368</v>
      </c>
      <c r="O974" s="1">
        <v>2023</v>
      </c>
    </row>
    <row r="975" spans="1:15" ht="15.6" x14ac:dyDescent="0.3">
      <c r="A975" s="1"/>
      <c r="B975" s="1" t="s">
        <v>518</v>
      </c>
      <c r="C975" s="1"/>
      <c r="D975" s="1">
        <v>500</v>
      </c>
      <c r="E975" s="1">
        <v>2090.0500000000002</v>
      </c>
      <c r="F975" s="1">
        <v>500</v>
      </c>
      <c r="G975" s="1">
        <v>2090</v>
      </c>
      <c r="H975" s="1">
        <v>44894</v>
      </c>
      <c r="I975" s="1">
        <v>44894</v>
      </c>
      <c r="J975" s="1">
        <f>500+15+59</f>
        <v>574</v>
      </c>
      <c r="K975" s="1">
        <f t="shared" si="48"/>
        <v>2399.3774000000003</v>
      </c>
      <c r="L975" s="1">
        <f t="shared" si="47"/>
        <v>426</v>
      </c>
      <c r="M975" s="1">
        <f t="shared" si="47"/>
        <v>1780.6725999999999</v>
      </c>
      <c r="N975" s="1" t="s">
        <v>368</v>
      </c>
      <c r="O975" s="1">
        <v>2023</v>
      </c>
    </row>
    <row r="976" spans="1:15" ht="15.6" x14ac:dyDescent="0.3">
      <c r="A976" s="1" t="s">
        <v>519</v>
      </c>
      <c r="B976" s="1" t="s">
        <v>381</v>
      </c>
      <c r="C976" s="1"/>
      <c r="D976" s="1">
        <v>0</v>
      </c>
      <c r="E976" s="1">
        <v>0</v>
      </c>
      <c r="F976" s="1"/>
      <c r="G976" s="1"/>
      <c r="H976" s="1">
        <v>44748</v>
      </c>
      <c r="I976" s="1">
        <v>44748</v>
      </c>
      <c r="J976" s="1">
        <v>0</v>
      </c>
      <c r="K976" s="1">
        <v>0</v>
      </c>
      <c r="L976" s="1">
        <f t="shared" si="47"/>
        <v>0</v>
      </c>
      <c r="M976" s="1">
        <f t="shared" si="47"/>
        <v>0</v>
      </c>
      <c r="N976" s="1" t="s">
        <v>368</v>
      </c>
      <c r="O976" s="1">
        <v>2023</v>
      </c>
    </row>
    <row r="977" spans="1:15" ht="15.6" x14ac:dyDescent="0.3">
      <c r="A977" s="1"/>
      <c r="B977" s="1" t="s">
        <v>365</v>
      </c>
      <c r="C977" s="1">
        <v>0</v>
      </c>
      <c r="D977" s="1">
        <v>0</v>
      </c>
      <c r="E977" s="1">
        <v>0</v>
      </c>
      <c r="F977" s="1">
        <v>0</v>
      </c>
      <c r="G977" s="1">
        <v>0</v>
      </c>
      <c r="H977" s="1"/>
      <c r="I977" s="1"/>
      <c r="J977" s="1">
        <v>0</v>
      </c>
      <c r="K977" s="1">
        <v>0</v>
      </c>
      <c r="L977" s="1">
        <v>0</v>
      </c>
      <c r="M977" s="1">
        <v>0</v>
      </c>
      <c r="N977" s="1" t="s">
        <v>368</v>
      </c>
      <c r="O977" s="1">
        <v>2023</v>
      </c>
    </row>
    <row r="978" spans="1:15" ht="15.6" x14ac:dyDescent="0.3">
      <c r="A978" s="1" t="s">
        <v>13</v>
      </c>
      <c r="B978" s="1" t="s">
        <v>14</v>
      </c>
      <c r="C978" s="1" t="s">
        <v>90</v>
      </c>
      <c r="D978" s="1">
        <v>10</v>
      </c>
      <c r="E978" s="1">
        <v>3363</v>
      </c>
      <c r="F978" s="1">
        <v>60</v>
      </c>
      <c r="G978" s="1">
        <v>9660</v>
      </c>
      <c r="H978" s="1">
        <v>45086</v>
      </c>
      <c r="I978" s="1">
        <v>45086</v>
      </c>
      <c r="J978" s="1">
        <f>6+4+7</f>
        <v>17</v>
      </c>
      <c r="K978" s="1">
        <f>+E978/D978*J978</f>
        <v>5717.1</v>
      </c>
      <c r="L978" s="1">
        <v>53</v>
      </c>
      <c r="M978" s="1">
        <v>8533</v>
      </c>
      <c r="N978" s="1" t="s">
        <v>367</v>
      </c>
      <c r="O978" s="1">
        <v>2023</v>
      </c>
    </row>
    <row r="979" spans="1:15" ht="15.6" x14ac:dyDescent="0.3">
      <c r="A979" s="1" t="s">
        <v>257</v>
      </c>
      <c r="B979" s="1" t="s">
        <v>524</v>
      </c>
      <c r="C979" s="1" t="s">
        <v>90</v>
      </c>
      <c r="D979" s="1">
        <v>8</v>
      </c>
      <c r="E979" s="1">
        <v>1444.32</v>
      </c>
      <c r="F979" s="1">
        <v>30</v>
      </c>
      <c r="G979" s="1">
        <v>5122.5600000000004</v>
      </c>
      <c r="H979" s="1">
        <v>45086</v>
      </c>
      <c r="I979" s="1">
        <v>45086</v>
      </c>
      <c r="J979" s="1">
        <f>4+5+6-1</f>
        <v>14</v>
      </c>
      <c r="K979" s="1">
        <f>+E979/D979*J979</f>
        <v>2527.56</v>
      </c>
      <c r="L979" s="1">
        <v>24</v>
      </c>
      <c r="M979" s="1">
        <v>4098.0480000000007</v>
      </c>
      <c r="N979" s="1" t="s">
        <v>367</v>
      </c>
      <c r="O979" s="1">
        <v>2023</v>
      </c>
    </row>
    <row r="980" spans="1:15" ht="15.6" x14ac:dyDescent="0.3">
      <c r="A980" s="1" t="s">
        <v>259</v>
      </c>
      <c r="B980" s="1" t="s">
        <v>525</v>
      </c>
      <c r="C980" s="1" t="s">
        <v>90</v>
      </c>
      <c r="D980" s="1">
        <v>0</v>
      </c>
      <c r="E980" s="1">
        <v>0</v>
      </c>
      <c r="F980" s="1">
        <v>60</v>
      </c>
      <c r="G980" s="1">
        <v>15731.69</v>
      </c>
      <c r="H980" s="1">
        <v>45086</v>
      </c>
      <c r="I980" s="1">
        <v>45086</v>
      </c>
      <c r="J980" s="1">
        <f>5+6-5</f>
        <v>6</v>
      </c>
      <c r="K980" s="1">
        <f>+G980/F980*J980</f>
        <v>1573.1690000000001</v>
      </c>
      <c r="L980" s="1">
        <v>54</v>
      </c>
      <c r="M980" s="1">
        <v>14158.521000000001</v>
      </c>
      <c r="N980" s="1" t="s">
        <v>367</v>
      </c>
      <c r="O980" s="1">
        <v>2023</v>
      </c>
    </row>
    <row r="981" spans="1:15" ht="15.6" x14ac:dyDescent="0.3">
      <c r="A981" s="1" t="s">
        <v>260</v>
      </c>
      <c r="B981" s="1" t="s">
        <v>17</v>
      </c>
      <c r="C981" s="1" t="s">
        <v>261</v>
      </c>
      <c r="D981" s="1">
        <v>1</v>
      </c>
      <c r="E981" s="1">
        <v>333.59</v>
      </c>
      <c r="F981" s="1">
        <v>3</v>
      </c>
      <c r="G981" s="1">
        <v>838.63</v>
      </c>
      <c r="H981" s="1">
        <v>45086</v>
      </c>
      <c r="I981" s="1">
        <v>45086</v>
      </c>
      <c r="J981" s="1">
        <v>1</v>
      </c>
      <c r="K981" s="1">
        <f>+E981/D981*J981</f>
        <v>333.59</v>
      </c>
      <c r="L981" s="1">
        <v>3</v>
      </c>
      <c r="M981" s="1">
        <v>838.63</v>
      </c>
      <c r="N981" s="1" t="s">
        <v>367</v>
      </c>
      <c r="O981" s="1">
        <v>2023</v>
      </c>
    </row>
    <row r="982" spans="1:15" ht="15.6" x14ac:dyDescent="0.3">
      <c r="A982" s="1" t="s">
        <v>262</v>
      </c>
      <c r="B982" s="1" t="s">
        <v>18</v>
      </c>
      <c r="C982" s="1" t="s">
        <v>261</v>
      </c>
      <c r="D982" s="1">
        <v>7</v>
      </c>
      <c r="E982" s="1">
        <v>2477.96</v>
      </c>
      <c r="F982" s="1">
        <v>0</v>
      </c>
      <c r="G982" s="1">
        <v>0</v>
      </c>
      <c r="H982" s="1">
        <v>45086</v>
      </c>
      <c r="I982" s="1">
        <v>45086</v>
      </c>
      <c r="J982" s="1">
        <f>2+1</f>
        <v>3</v>
      </c>
      <c r="K982" s="1">
        <f>+E982/D982*J982</f>
        <v>1061.982857142857</v>
      </c>
      <c r="L982" s="1">
        <v>4</v>
      </c>
      <c r="M982" s="1">
        <v>1415.9767272727272</v>
      </c>
      <c r="N982" s="1" t="s">
        <v>367</v>
      </c>
      <c r="O982" s="1">
        <v>2023</v>
      </c>
    </row>
    <row r="983" spans="1:15" ht="15.6" x14ac:dyDescent="0.3">
      <c r="A983" s="1" t="s">
        <v>263</v>
      </c>
      <c r="B983" s="1" t="s">
        <v>19</v>
      </c>
      <c r="C983" s="1" t="s">
        <v>261</v>
      </c>
      <c r="D983" s="1">
        <v>6</v>
      </c>
      <c r="E983" s="1">
        <v>2159.9639999999999</v>
      </c>
      <c r="F983" s="1">
        <v>0</v>
      </c>
      <c r="G983" s="1">
        <v>0</v>
      </c>
      <c r="H983" s="1">
        <v>45086</v>
      </c>
      <c r="I983" s="1">
        <v>45086</v>
      </c>
      <c r="J983" s="1">
        <v>0</v>
      </c>
      <c r="K983" s="1">
        <v>0</v>
      </c>
      <c r="L983" s="1">
        <v>6</v>
      </c>
      <c r="M983" s="1">
        <v>2159.9639999999999</v>
      </c>
      <c r="N983" s="1" t="s">
        <v>367</v>
      </c>
      <c r="O983" s="1">
        <v>2023</v>
      </c>
    </row>
    <row r="984" spans="1:15" ht="15.6" x14ac:dyDescent="0.3">
      <c r="A984" s="1" t="s">
        <v>392</v>
      </c>
      <c r="B984" s="1" t="s">
        <v>526</v>
      </c>
      <c r="C984" s="1" t="s">
        <v>261</v>
      </c>
      <c r="D984" s="1">
        <v>0</v>
      </c>
      <c r="E984" s="1">
        <v>0</v>
      </c>
      <c r="F984" s="1">
        <v>12</v>
      </c>
      <c r="G984" s="1">
        <v>15455.92</v>
      </c>
      <c r="H984" s="1">
        <v>45086</v>
      </c>
      <c r="I984" s="1">
        <v>45086</v>
      </c>
      <c r="J984" s="1">
        <f>6+12-6</f>
        <v>12</v>
      </c>
      <c r="K984" s="1">
        <f>+G984/F984*J984</f>
        <v>15455.92</v>
      </c>
      <c r="L984" s="1">
        <v>0</v>
      </c>
      <c r="M984" s="1">
        <v>0</v>
      </c>
      <c r="N984" s="1" t="s">
        <v>367</v>
      </c>
      <c r="O984" s="1">
        <v>2023</v>
      </c>
    </row>
    <row r="985" spans="1:15" ht="15.6" x14ac:dyDescent="0.3">
      <c r="A985" s="1" t="s">
        <v>420</v>
      </c>
      <c r="B985" s="1" t="s">
        <v>527</v>
      </c>
      <c r="C985" s="1" t="s">
        <v>261</v>
      </c>
      <c r="D985" s="1">
        <v>0</v>
      </c>
      <c r="E985" s="1">
        <v>0</v>
      </c>
      <c r="F985" s="1">
        <v>3</v>
      </c>
      <c r="G985" s="1">
        <v>838.63</v>
      </c>
      <c r="H985" s="1">
        <v>45086</v>
      </c>
      <c r="I985" s="1">
        <v>45086</v>
      </c>
      <c r="J985" s="1">
        <v>0</v>
      </c>
      <c r="K985" s="1">
        <v>0</v>
      </c>
      <c r="L985" s="1">
        <v>3</v>
      </c>
      <c r="M985" s="1">
        <v>838.63</v>
      </c>
      <c r="N985" s="1" t="s">
        <v>367</v>
      </c>
      <c r="O985" s="1">
        <v>2023</v>
      </c>
    </row>
    <row r="986" spans="1:15" ht="15.6" x14ac:dyDescent="0.3">
      <c r="A986" s="1" t="s">
        <v>83</v>
      </c>
      <c r="B986" s="1" t="s">
        <v>84</v>
      </c>
      <c r="C986" s="1" t="s">
        <v>85</v>
      </c>
      <c r="D986" s="1">
        <f>+E986/274</f>
        <v>1809.1240875912408</v>
      </c>
      <c r="E986" s="1">
        <v>495700</v>
      </c>
      <c r="F986" s="1">
        <f>+G986/274</f>
        <v>2928.8321167883209</v>
      </c>
      <c r="G986" s="1">
        <f>267500+535000</f>
        <v>802500</v>
      </c>
      <c r="H986" s="1">
        <v>45107</v>
      </c>
      <c r="I986" s="1">
        <v>45107</v>
      </c>
      <c r="J986" s="1">
        <f>+K986/274</f>
        <v>2728.4671532846714</v>
      </c>
      <c r="K986" s="1">
        <f>233900+232800+280900</f>
        <v>747600</v>
      </c>
      <c r="L986" s="1">
        <v>2009.2133611718828</v>
      </c>
      <c r="M986" s="1">
        <v>550600</v>
      </c>
      <c r="N986" s="1" t="s">
        <v>367</v>
      </c>
      <c r="O986" s="1">
        <v>2023</v>
      </c>
    </row>
    <row r="987" spans="1:15" ht="15.6" x14ac:dyDescent="0.3">
      <c r="A987" s="1" t="s">
        <v>86</v>
      </c>
      <c r="B987" s="1" t="s">
        <v>87</v>
      </c>
      <c r="C987" s="1" t="s">
        <v>85</v>
      </c>
      <c r="D987" s="1">
        <f>+E987/274</f>
        <v>9.4890510948905114</v>
      </c>
      <c r="E987" s="1">
        <v>2600</v>
      </c>
      <c r="F987" s="1">
        <f>+G987/274</f>
        <v>273.72262773722628</v>
      </c>
      <c r="G987" s="1">
        <f>25000+50000</f>
        <v>75000</v>
      </c>
      <c r="H987" s="1">
        <v>45107</v>
      </c>
      <c r="I987" s="1">
        <v>45107</v>
      </c>
      <c r="J987" s="1">
        <f>+K987/274</f>
        <v>100.72992700729927</v>
      </c>
      <c r="K987" s="1">
        <f>2600+18000+7000</f>
        <v>27600</v>
      </c>
      <c r="L987" s="1">
        <v>182.72211732816521</v>
      </c>
      <c r="M987" s="1">
        <v>50000</v>
      </c>
      <c r="N987" s="1" t="s">
        <v>367</v>
      </c>
      <c r="O987" s="1">
        <v>2023</v>
      </c>
    </row>
    <row r="988" spans="1:15" ht="15.6" x14ac:dyDescent="0.3">
      <c r="A988" s="1" t="s">
        <v>88</v>
      </c>
      <c r="B988" s="1" t="s">
        <v>89</v>
      </c>
      <c r="C988" s="1" t="s">
        <v>90</v>
      </c>
      <c r="D988" s="1">
        <v>8</v>
      </c>
      <c r="E988" s="1">
        <v>1716.02</v>
      </c>
      <c r="F988" s="1">
        <v>0</v>
      </c>
      <c r="G988" s="1">
        <v>0</v>
      </c>
      <c r="H988" s="1">
        <v>45092</v>
      </c>
      <c r="I988" s="1">
        <v>45092</v>
      </c>
      <c r="J988" s="1">
        <f>2+1</f>
        <v>3</v>
      </c>
      <c r="K988" s="1">
        <f>+E988/D988*J988</f>
        <v>643.50749999999994</v>
      </c>
      <c r="L988" s="1">
        <v>5</v>
      </c>
      <c r="M988" s="1">
        <v>1068.0128666666667</v>
      </c>
      <c r="N988" s="1" t="s">
        <v>367</v>
      </c>
      <c r="O988" s="1">
        <v>2023</v>
      </c>
    </row>
    <row r="989" spans="1:15" ht="15.6" x14ac:dyDescent="0.3">
      <c r="A989" s="1" t="s">
        <v>91</v>
      </c>
      <c r="B989" s="1" t="s">
        <v>528</v>
      </c>
      <c r="C989" s="1" t="s">
        <v>90</v>
      </c>
      <c r="D989" s="1">
        <v>6</v>
      </c>
      <c r="E989" s="1">
        <v>2016.03</v>
      </c>
      <c r="F989" s="1">
        <v>0</v>
      </c>
      <c r="G989" s="1">
        <v>0</v>
      </c>
      <c r="H989" s="1">
        <v>45092</v>
      </c>
      <c r="I989" s="1">
        <v>45092</v>
      </c>
      <c r="J989" s="1">
        <v>0</v>
      </c>
      <c r="K989" s="1">
        <v>0</v>
      </c>
      <c r="L989" s="1">
        <v>6</v>
      </c>
      <c r="M989" s="1">
        <v>2016.03</v>
      </c>
      <c r="N989" s="1" t="s">
        <v>367</v>
      </c>
      <c r="O989" s="1">
        <v>2023</v>
      </c>
    </row>
    <row r="990" spans="1:15" ht="15.6" x14ac:dyDescent="0.3">
      <c r="A990" s="1" t="s">
        <v>93</v>
      </c>
      <c r="B990" s="1" t="s">
        <v>94</v>
      </c>
      <c r="C990" s="1" t="s">
        <v>95</v>
      </c>
      <c r="D990" s="1">
        <v>0</v>
      </c>
      <c r="E990" s="1">
        <v>0</v>
      </c>
      <c r="F990" s="1">
        <v>0</v>
      </c>
      <c r="G990" s="1">
        <v>0</v>
      </c>
      <c r="H990" s="1">
        <v>45092</v>
      </c>
      <c r="I990" s="1">
        <v>45092</v>
      </c>
      <c r="J990" s="1">
        <v>0</v>
      </c>
      <c r="K990" s="1">
        <v>0</v>
      </c>
      <c r="L990" s="1">
        <v>0</v>
      </c>
      <c r="M990" s="1">
        <v>0</v>
      </c>
      <c r="N990" s="1" t="s">
        <v>367</v>
      </c>
      <c r="O990" s="1">
        <v>2023</v>
      </c>
    </row>
    <row r="991" spans="1:15" ht="15.6" x14ac:dyDescent="0.3">
      <c r="A991" s="1" t="s">
        <v>96</v>
      </c>
      <c r="B991" s="1" t="s">
        <v>97</v>
      </c>
      <c r="C991" s="1" t="s">
        <v>90</v>
      </c>
      <c r="D991" s="1">
        <v>10</v>
      </c>
      <c r="E991" s="1">
        <v>2690.79</v>
      </c>
      <c r="F991" s="1">
        <v>0</v>
      </c>
      <c r="G991" s="1">
        <v>0</v>
      </c>
      <c r="H991" s="1">
        <v>45092</v>
      </c>
      <c r="I991" s="1">
        <v>45092</v>
      </c>
      <c r="J991" s="1">
        <f>1+1</f>
        <v>2</v>
      </c>
      <c r="K991" s="1">
        <f>+E991/D991*J991</f>
        <v>538.15800000000002</v>
      </c>
      <c r="L991" s="1">
        <v>8</v>
      </c>
      <c r="M991" s="1">
        <v>2131.1073336263744</v>
      </c>
      <c r="N991" s="1" t="s">
        <v>367</v>
      </c>
      <c r="O991" s="1">
        <v>2023</v>
      </c>
    </row>
    <row r="992" spans="1:15" ht="15.6" x14ac:dyDescent="0.3">
      <c r="A992" s="1" t="s">
        <v>100</v>
      </c>
      <c r="B992" s="1" t="s">
        <v>101</v>
      </c>
      <c r="C992" s="1" t="s">
        <v>90</v>
      </c>
      <c r="D992" s="1">
        <v>10</v>
      </c>
      <c r="E992" s="1">
        <v>539.97</v>
      </c>
      <c r="F992" s="1">
        <v>10</v>
      </c>
      <c r="G992" s="1">
        <v>295</v>
      </c>
      <c r="H992" s="1">
        <v>45092</v>
      </c>
      <c r="I992" s="1">
        <v>45092</v>
      </c>
      <c r="J992" s="1">
        <v>5</v>
      </c>
      <c r="K992" s="1">
        <f>+E992/D992*J992</f>
        <v>269.98500000000001</v>
      </c>
      <c r="L992" s="1">
        <v>15</v>
      </c>
      <c r="M992" s="1">
        <v>564.98333333333335</v>
      </c>
      <c r="N992" s="1" t="s">
        <v>367</v>
      </c>
      <c r="O992" s="1">
        <v>2023</v>
      </c>
    </row>
    <row r="993" spans="1:15" ht="15.6" x14ac:dyDescent="0.3">
      <c r="A993" s="1" t="s">
        <v>102</v>
      </c>
      <c r="B993" s="1" t="s">
        <v>103</v>
      </c>
      <c r="C993" s="1" t="s">
        <v>90</v>
      </c>
      <c r="D993" s="1">
        <v>3</v>
      </c>
      <c r="E993" s="1">
        <v>881.99</v>
      </c>
      <c r="F993" s="1">
        <v>0</v>
      </c>
      <c r="G993" s="1">
        <v>0</v>
      </c>
      <c r="H993" s="1">
        <v>45092</v>
      </c>
      <c r="I993" s="1">
        <v>45092</v>
      </c>
      <c r="J993" s="1">
        <v>0</v>
      </c>
      <c r="K993" s="1">
        <v>0</v>
      </c>
      <c r="L993" s="1">
        <v>3</v>
      </c>
      <c r="M993" s="1">
        <v>881.99</v>
      </c>
      <c r="N993" s="1" t="s">
        <v>367</v>
      </c>
      <c r="O993" s="1">
        <v>2023</v>
      </c>
    </row>
    <row r="994" spans="1:15" ht="15.6" x14ac:dyDescent="0.3">
      <c r="A994" s="1" t="s">
        <v>104</v>
      </c>
      <c r="B994" s="1" t="s">
        <v>105</v>
      </c>
      <c r="C994" s="1" t="s">
        <v>90</v>
      </c>
      <c r="D994" s="1">
        <v>2</v>
      </c>
      <c r="E994" s="1">
        <v>168.00846666666666</v>
      </c>
      <c r="F994" s="1">
        <v>0</v>
      </c>
      <c r="G994" s="1">
        <v>0</v>
      </c>
      <c r="H994" s="1">
        <v>45092</v>
      </c>
      <c r="I994" s="1">
        <v>45092</v>
      </c>
      <c r="J994" s="1">
        <v>0</v>
      </c>
      <c r="K994" s="1">
        <v>0</v>
      </c>
      <c r="L994" s="1">
        <v>2</v>
      </c>
      <c r="M994" s="1">
        <v>168.00846666666666</v>
      </c>
      <c r="N994" s="1" t="s">
        <v>367</v>
      </c>
      <c r="O994" s="1">
        <v>2023</v>
      </c>
    </row>
    <row r="995" spans="1:15" ht="15.6" x14ac:dyDescent="0.3">
      <c r="A995" s="1" t="s">
        <v>106</v>
      </c>
      <c r="B995" s="1" t="s">
        <v>107</v>
      </c>
      <c r="C995" s="1" t="s">
        <v>108</v>
      </c>
      <c r="D995" s="1">
        <v>0</v>
      </c>
      <c r="E995" s="1">
        <v>0</v>
      </c>
      <c r="F995" s="1">
        <v>0</v>
      </c>
      <c r="G995" s="1">
        <v>0</v>
      </c>
      <c r="H995" s="1">
        <v>45092</v>
      </c>
      <c r="I995" s="1">
        <v>45092</v>
      </c>
      <c r="J995" s="1">
        <v>0</v>
      </c>
      <c r="K995" s="1">
        <v>0</v>
      </c>
      <c r="L995" s="1">
        <v>0</v>
      </c>
      <c r="M995" s="1">
        <v>0</v>
      </c>
      <c r="N995" s="1" t="s">
        <v>367</v>
      </c>
      <c r="O995" s="1">
        <v>2023</v>
      </c>
    </row>
    <row r="996" spans="1:15" ht="15.6" x14ac:dyDescent="0.3">
      <c r="A996" s="1" t="s">
        <v>109</v>
      </c>
      <c r="B996" s="1" t="s">
        <v>110</v>
      </c>
      <c r="C996" s="1" t="s">
        <v>108</v>
      </c>
      <c r="D996" s="1">
        <v>0</v>
      </c>
      <c r="E996" s="1">
        <v>0</v>
      </c>
      <c r="F996" s="1">
        <v>0</v>
      </c>
      <c r="G996" s="1">
        <v>0</v>
      </c>
      <c r="H996" s="1">
        <v>45092</v>
      </c>
      <c r="I996" s="1">
        <v>45092</v>
      </c>
      <c r="J996" s="1">
        <v>0</v>
      </c>
      <c r="K996" s="1">
        <v>0</v>
      </c>
      <c r="L996" s="1">
        <v>0</v>
      </c>
      <c r="M996" s="1">
        <v>0</v>
      </c>
      <c r="N996" s="1" t="s">
        <v>367</v>
      </c>
      <c r="O996" s="1">
        <v>2023</v>
      </c>
    </row>
    <row r="997" spans="1:15" ht="15.6" x14ac:dyDescent="0.3">
      <c r="A997" s="1" t="s">
        <v>111</v>
      </c>
      <c r="B997" s="1" t="s">
        <v>112</v>
      </c>
      <c r="C997" s="1" t="s">
        <v>108</v>
      </c>
      <c r="D997" s="1">
        <v>14</v>
      </c>
      <c r="E997" s="1">
        <v>1427.9875189542483</v>
      </c>
      <c r="F997" s="1">
        <v>0</v>
      </c>
      <c r="G997" s="1">
        <v>0</v>
      </c>
      <c r="H997" s="1">
        <v>45092</v>
      </c>
      <c r="I997" s="1">
        <v>45092</v>
      </c>
      <c r="J997" s="1">
        <v>0</v>
      </c>
      <c r="K997" s="1">
        <v>0</v>
      </c>
      <c r="L997" s="1">
        <v>14</v>
      </c>
      <c r="M997" s="1">
        <v>1427.9875189542483</v>
      </c>
      <c r="N997" s="1" t="s">
        <v>367</v>
      </c>
      <c r="O997" s="1">
        <v>2023</v>
      </c>
    </row>
    <row r="998" spans="1:15" ht="15.6" x14ac:dyDescent="0.3">
      <c r="A998" s="1" t="s">
        <v>115</v>
      </c>
      <c r="B998" s="1" t="s">
        <v>116</v>
      </c>
      <c r="C998" s="1" t="s">
        <v>90</v>
      </c>
      <c r="D998" s="1">
        <v>5</v>
      </c>
      <c r="E998" s="1">
        <v>420.02</v>
      </c>
      <c r="F998" s="1">
        <v>10</v>
      </c>
      <c r="G998" s="1">
        <v>519.20000000000005</v>
      </c>
      <c r="H998" s="1">
        <v>45092</v>
      </c>
      <c r="I998" s="1">
        <v>45092</v>
      </c>
      <c r="J998" s="1">
        <f>1+2</f>
        <v>3</v>
      </c>
      <c r="K998" s="1">
        <f>+E998/D998*J998</f>
        <v>252.01199999999997</v>
      </c>
      <c r="L998" s="1">
        <v>12</v>
      </c>
      <c r="M998" s="1">
        <v>751.37666666666667</v>
      </c>
      <c r="N998" s="1" t="s">
        <v>367</v>
      </c>
      <c r="O998" s="1">
        <v>2023</v>
      </c>
    </row>
    <row r="999" spans="1:15" ht="15.6" x14ac:dyDescent="0.3">
      <c r="A999" s="1" t="s">
        <v>117</v>
      </c>
      <c r="B999" s="1" t="s">
        <v>118</v>
      </c>
      <c r="C999" s="1" t="s">
        <v>90</v>
      </c>
      <c r="D999" s="1">
        <v>0</v>
      </c>
      <c r="E999" s="1">
        <v>0</v>
      </c>
      <c r="F999" s="1">
        <v>0</v>
      </c>
      <c r="G999" s="1">
        <v>0</v>
      </c>
      <c r="H999" s="1">
        <v>45092</v>
      </c>
      <c r="I999" s="1">
        <v>45092</v>
      </c>
      <c r="J999" s="1">
        <v>0</v>
      </c>
      <c r="K999" s="1">
        <v>0</v>
      </c>
      <c r="L999" s="1">
        <v>0</v>
      </c>
      <c r="M999" s="1">
        <v>0</v>
      </c>
      <c r="N999" s="1" t="s">
        <v>367</v>
      </c>
      <c r="O999" s="1">
        <v>2023</v>
      </c>
    </row>
    <row r="1000" spans="1:15" ht="15.6" x14ac:dyDescent="0.3">
      <c r="A1000" s="1" t="s">
        <v>119</v>
      </c>
      <c r="B1000" s="1" t="s">
        <v>120</v>
      </c>
      <c r="C1000" s="1" t="s">
        <v>85</v>
      </c>
      <c r="D1000" s="1">
        <v>37</v>
      </c>
      <c r="E1000" s="1">
        <v>10309.86</v>
      </c>
      <c r="F1000" s="1">
        <v>20</v>
      </c>
      <c r="G1000" s="1">
        <v>2950</v>
      </c>
      <c r="H1000" s="1">
        <v>45092</v>
      </c>
      <c r="I1000" s="1">
        <v>45092</v>
      </c>
      <c r="J1000" s="1">
        <f>2+3+7</f>
        <v>12</v>
      </c>
      <c r="K1000" s="1">
        <f>+E1000/D1000*J1000</f>
        <v>3343.7383783783785</v>
      </c>
      <c r="L1000" s="1">
        <v>45</v>
      </c>
      <c r="M1000" s="1">
        <v>11596.34</v>
      </c>
      <c r="N1000" s="1" t="s">
        <v>367</v>
      </c>
      <c r="O1000" s="1">
        <v>2023</v>
      </c>
    </row>
    <row r="1001" spans="1:15" ht="15.6" x14ac:dyDescent="0.3">
      <c r="A1001" s="1" t="s">
        <v>121</v>
      </c>
      <c r="B1001" s="1" t="s">
        <v>122</v>
      </c>
      <c r="C1001" s="1" t="s">
        <v>90</v>
      </c>
      <c r="D1001" s="1">
        <v>16</v>
      </c>
      <c r="E1001" s="1">
        <v>3887.95</v>
      </c>
      <c r="F1001" s="1">
        <v>10</v>
      </c>
      <c r="G1001" s="1">
        <v>1239</v>
      </c>
      <c r="H1001" s="1">
        <v>45092</v>
      </c>
      <c r="I1001" s="1">
        <v>45092</v>
      </c>
      <c r="J1001" s="1">
        <f>1+3</f>
        <v>4</v>
      </c>
      <c r="K1001" s="1">
        <f>E1001/D1001*J1001</f>
        <v>971.98749999999995</v>
      </c>
      <c r="L1001" s="1">
        <v>22</v>
      </c>
      <c r="M1001" s="1">
        <v>4152.8483294117641</v>
      </c>
      <c r="N1001" s="1" t="s">
        <v>367</v>
      </c>
      <c r="O1001" s="1">
        <v>2023</v>
      </c>
    </row>
    <row r="1002" spans="1:15" ht="15.6" x14ac:dyDescent="0.3">
      <c r="A1002" s="1" t="s">
        <v>123</v>
      </c>
      <c r="B1002" s="1" t="s">
        <v>124</v>
      </c>
      <c r="C1002" s="1" t="s">
        <v>90</v>
      </c>
      <c r="D1002" s="1"/>
      <c r="E1002" s="1">
        <v>0</v>
      </c>
      <c r="F1002" s="1">
        <v>0</v>
      </c>
      <c r="G1002" s="1">
        <v>0</v>
      </c>
      <c r="H1002" s="1">
        <v>45092</v>
      </c>
      <c r="I1002" s="1">
        <v>45092</v>
      </c>
      <c r="J1002" s="1">
        <v>0</v>
      </c>
      <c r="K1002" s="1">
        <v>0</v>
      </c>
      <c r="L1002" s="1">
        <v>0</v>
      </c>
      <c r="M1002" s="1">
        <v>0</v>
      </c>
      <c r="N1002" s="1" t="s">
        <v>367</v>
      </c>
      <c r="O1002" s="1">
        <v>2023</v>
      </c>
    </row>
    <row r="1003" spans="1:15" ht="15.6" x14ac:dyDescent="0.3">
      <c r="A1003" s="1" t="s">
        <v>125</v>
      </c>
      <c r="B1003" s="1" t="s">
        <v>126</v>
      </c>
      <c r="C1003" s="1" t="s">
        <v>90</v>
      </c>
      <c r="D1003" s="1">
        <v>0</v>
      </c>
      <c r="E1003" s="1">
        <v>0</v>
      </c>
      <c r="F1003" s="1">
        <v>0</v>
      </c>
      <c r="G1003" s="1">
        <v>0</v>
      </c>
      <c r="H1003" s="1">
        <v>45092</v>
      </c>
      <c r="I1003" s="1">
        <v>45092</v>
      </c>
      <c r="J1003" s="1">
        <v>0</v>
      </c>
      <c r="K1003" s="1">
        <v>0</v>
      </c>
      <c r="L1003" s="1">
        <v>0</v>
      </c>
      <c r="M1003" s="1">
        <v>0</v>
      </c>
      <c r="N1003" s="1" t="s">
        <v>367</v>
      </c>
      <c r="O1003" s="1">
        <v>2023</v>
      </c>
    </row>
    <row r="1004" spans="1:15" ht="15.6" x14ac:dyDescent="0.3">
      <c r="A1004" s="1" t="s">
        <v>127</v>
      </c>
      <c r="B1004" s="1" t="s">
        <v>128</v>
      </c>
      <c r="C1004" s="1" t="s">
        <v>85</v>
      </c>
      <c r="D1004" s="1">
        <v>6</v>
      </c>
      <c r="E1004" s="1">
        <v>5677.6512500000008</v>
      </c>
      <c r="F1004" s="1">
        <v>0</v>
      </c>
      <c r="G1004" s="1">
        <v>0</v>
      </c>
      <c r="H1004" s="1">
        <v>45092</v>
      </c>
      <c r="I1004" s="1">
        <v>45092</v>
      </c>
      <c r="J1004" s="1">
        <v>0</v>
      </c>
      <c r="K1004" s="1">
        <v>0</v>
      </c>
      <c r="L1004" s="1">
        <v>6</v>
      </c>
      <c r="M1004" s="1">
        <v>5677.6512500000008</v>
      </c>
      <c r="N1004" s="1" t="s">
        <v>367</v>
      </c>
      <c r="O1004" s="1">
        <v>2023</v>
      </c>
    </row>
    <row r="1005" spans="1:15" ht="15.6" x14ac:dyDescent="0.3">
      <c r="A1005" s="1" t="s">
        <v>129</v>
      </c>
      <c r="B1005" s="1" t="s">
        <v>130</v>
      </c>
      <c r="C1005" s="1" t="s">
        <v>85</v>
      </c>
      <c r="D1005" s="1">
        <v>7</v>
      </c>
      <c r="E1005" s="1">
        <v>3361.7</v>
      </c>
      <c r="F1005" s="1">
        <v>0</v>
      </c>
      <c r="G1005" s="1">
        <v>0</v>
      </c>
      <c r="H1005" s="1">
        <v>45092</v>
      </c>
      <c r="I1005" s="1">
        <v>45092</v>
      </c>
      <c r="J1005" s="1">
        <v>1</v>
      </c>
      <c r="K1005" s="1">
        <v>0</v>
      </c>
      <c r="L1005" s="1">
        <v>6</v>
      </c>
      <c r="M1005" s="1">
        <v>1833.6540958677685</v>
      </c>
      <c r="N1005" s="1" t="s">
        <v>367</v>
      </c>
      <c r="O1005" s="1">
        <v>2023</v>
      </c>
    </row>
    <row r="1006" spans="1:15" ht="15.6" x14ac:dyDescent="0.3">
      <c r="A1006" s="1" t="s">
        <v>131</v>
      </c>
      <c r="B1006" s="1" t="s">
        <v>132</v>
      </c>
      <c r="C1006" s="1" t="s">
        <v>85</v>
      </c>
      <c r="D1006" s="1">
        <v>37</v>
      </c>
      <c r="E1006" s="1">
        <v>9684.11</v>
      </c>
      <c r="F1006" s="1">
        <v>20</v>
      </c>
      <c r="G1006" s="1">
        <v>6962</v>
      </c>
      <c r="H1006" s="1">
        <v>45092</v>
      </c>
      <c r="I1006" s="1">
        <v>45092</v>
      </c>
      <c r="J1006" s="1">
        <f>1+4-1</f>
        <v>4</v>
      </c>
      <c r="K1006" s="1">
        <f>+E1006/D1006*J1006</f>
        <v>1046.930810810811</v>
      </c>
      <c r="L1006" s="1">
        <v>53</v>
      </c>
      <c r="M1006" s="1">
        <v>15311.01</v>
      </c>
      <c r="N1006" s="1" t="s">
        <v>367</v>
      </c>
      <c r="O1006" s="1">
        <v>2023</v>
      </c>
    </row>
    <row r="1007" spans="1:15" ht="15.6" x14ac:dyDescent="0.3">
      <c r="A1007" s="1" t="s">
        <v>133</v>
      </c>
      <c r="B1007" s="1" t="s">
        <v>134</v>
      </c>
      <c r="C1007" s="1" t="s">
        <v>85</v>
      </c>
      <c r="D1007" s="1">
        <v>5</v>
      </c>
      <c r="E1007" s="1">
        <v>2574.5300000000002</v>
      </c>
      <c r="F1007" s="1">
        <v>0</v>
      </c>
      <c r="G1007" s="1">
        <v>0</v>
      </c>
      <c r="H1007" s="1">
        <v>45092</v>
      </c>
      <c r="I1007" s="1">
        <v>45092</v>
      </c>
      <c r="J1007" s="1">
        <v>1</v>
      </c>
      <c r="K1007" s="1">
        <f>+E1007/D1007*J1007</f>
        <v>514.90600000000006</v>
      </c>
      <c r="L1007" s="1">
        <v>4</v>
      </c>
      <c r="M1007" s="1">
        <v>2059.629527272727</v>
      </c>
      <c r="N1007" s="1" t="s">
        <v>367</v>
      </c>
      <c r="O1007" s="1">
        <v>2023</v>
      </c>
    </row>
    <row r="1008" spans="1:15" ht="15.6" x14ac:dyDescent="0.3">
      <c r="A1008" s="1" t="s">
        <v>135</v>
      </c>
      <c r="B1008" s="1" t="s">
        <v>136</v>
      </c>
      <c r="C1008" s="1" t="s">
        <v>85</v>
      </c>
      <c r="D1008" s="1">
        <v>48</v>
      </c>
      <c r="E1008" s="1">
        <v>6647.77</v>
      </c>
      <c r="F1008" s="1">
        <v>20</v>
      </c>
      <c r="G1008" s="1">
        <v>1298</v>
      </c>
      <c r="H1008" s="1">
        <v>45092</v>
      </c>
      <c r="I1008" s="1">
        <v>45092</v>
      </c>
      <c r="J1008" s="1">
        <f>1+2+4-2</f>
        <v>5</v>
      </c>
      <c r="K1008" s="1">
        <f>+E1008/D1008*J1008</f>
        <v>692.47604166666679</v>
      </c>
      <c r="L1008" s="1">
        <v>63</v>
      </c>
      <c r="M1008" s="1">
        <v>7553.91</v>
      </c>
      <c r="N1008" s="1" t="s">
        <v>367</v>
      </c>
      <c r="O1008" s="1">
        <v>2023</v>
      </c>
    </row>
    <row r="1009" spans="1:15" ht="15.6" x14ac:dyDescent="0.3">
      <c r="A1009" s="1" t="s">
        <v>137</v>
      </c>
      <c r="B1009" s="1" t="s">
        <v>138</v>
      </c>
      <c r="C1009" s="1" t="s">
        <v>85</v>
      </c>
      <c r="D1009" s="1">
        <v>2</v>
      </c>
      <c r="E1009" s="1">
        <v>2522.37</v>
      </c>
      <c r="F1009" s="1">
        <v>0</v>
      </c>
      <c r="G1009" s="1">
        <v>0</v>
      </c>
      <c r="H1009" s="1">
        <v>45092</v>
      </c>
      <c r="I1009" s="1">
        <v>45092</v>
      </c>
      <c r="J1009" s="1">
        <v>0</v>
      </c>
      <c r="K1009" s="1">
        <v>0</v>
      </c>
      <c r="L1009" s="1">
        <v>2</v>
      </c>
      <c r="M1009" s="1">
        <v>2522.37</v>
      </c>
      <c r="N1009" s="1" t="s">
        <v>367</v>
      </c>
      <c r="O1009" s="1">
        <v>2023</v>
      </c>
    </row>
    <row r="1010" spans="1:15" ht="15.6" x14ac:dyDescent="0.3">
      <c r="A1010" s="1" t="s">
        <v>139</v>
      </c>
      <c r="B1010" s="1" t="s">
        <v>521</v>
      </c>
      <c r="C1010" s="1" t="s">
        <v>90</v>
      </c>
      <c r="D1010" s="1">
        <v>0</v>
      </c>
      <c r="E1010" s="1">
        <v>0</v>
      </c>
      <c r="F1010" s="1">
        <v>0</v>
      </c>
      <c r="G1010" s="1">
        <v>0</v>
      </c>
      <c r="H1010" s="1">
        <v>45092</v>
      </c>
      <c r="I1010" s="1">
        <v>45092</v>
      </c>
      <c r="J1010" s="1">
        <v>0</v>
      </c>
      <c r="K1010" s="1">
        <v>0</v>
      </c>
      <c r="L1010" s="1">
        <v>0</v>
      </c>
      <c r="M1010" s="1">
        <v>0</v>
      </c>
      <c r="N1010" s="1" t="s">
        <v>367</v>
      </c>
      <c r="O1010" s="1">
        <v>2023</v>
      </c>
    </row>
    <row r="1011" spans="1:15" ht="15.6" x14ac:dyDescent="0.3">
      <c r="A1011" s="1" t="s">
        <v>141</v>
      </c>
      <c r="B1011" s="1" t="s">
        <v>142</v>
      </c>
      <c r="C1011" s="1" t="s">
        <v>90</v>
      </c>
      <c r="D1011" s="1">
        <v>1</v>
      </c>
      <c r="E1011" s="1">
        <v>495</v>
      </c>
      <c r="F1011" s="1">
        <v>0</v>
      </c>
      <c r="G1011" s="1">
        <v>0</v>
      </c>
      <c r="H1011" s="1">
        <v>45092</v>
      </c>
      <c r="I1011" s="1">
        <v>45092</v>
      </c>
      <c r="J1011" s="1">
        <v>0</v>
      </c>
      <c r="K1011" s="1">
        <v>0</v>
      </c>
      <c r="L1011" s="1">
        <v>1</v>
      </c>
      <c r="M1011" s="1">
        <v>495</v>
      </c>
      <c r="N1011" s="1" t="s">
        <v>367</v>
      </c>
      <c r="O1011" s="1">
        <v>2023</v>
      </c>
    </row>
    <row r="1012" spans="1:15" ht="15.6" x14ac:dyDescent="0.3">
      <c r="A1012" s="1" t="s">
        <v>143</v>
      </c>
      <c r="B1012" s="1" t="s">
        <v>144</v>
      </c>
      <c r="C1012" s="1" t="s">
        <v>90</v>
      </c>
      <c r="D1012" s="1">
        <v>2</v>
      </c>
      <c r="E1012" s="1">
        <v>659.99</v>
      </c>
      <c r="F1012" s="1">
        <v>0</v>
      </c>
      <c r="G1012" s="1">
        <v>0</v>
      </c>
      <c r="H1012" s="1">
        <v>45092</v>
      </c>
      <c r="I1012" s="1">
        <v>45092</v>
      </c>
      <c r="J1012" s="1">
        <v>0</v>
      </c>
      <c r="K1012" s="1">
        <v>0</v>
      </c>
      <c r="L1012" s="1">
        <v>2</v>
      </c>
      <c r="M1012" s="1">
        <v>659.99</v>
      </c>
      <c r="N1012" s="1" t="s">
        <v>367</v>
      </c>
      <c r="O1012" s="1">
        <v>2023</v>
      </c>
    </row>
    <row r="1013" spans="1:15" ht="15.6" x14ac:dyDescent="0.3">
      <c r="A1013" s="1" t="s">
        <v>145</v>
      </c>
      <c r="B1013" s="1" t="s">
        <v>146</v>
      </c>
      <c r="C1013" s="1" t="s">
        <v>90</v>
      </c>
      <c r="D1013" s="1">
        <v>0</v>
      </c>
      <c r="E1013" s="1">
        <v>0</v>
      </c>
      <c r="F1013" s="1">
        <v>0</v>
      </c>
      <c r="G1013" s="1">
        <v>0</v>
      </c>
      <c r="H1013" s="1">
        <v>45092</v>
      </c>
      <c r="I1013" s="1">
        <v>45092</v>
      </c>
      <c r="J1013" s="1">
        <v>0</v>
      </c>
      <c r="K1013" s="1">
        <v>0</v>
      </c>
      <c r="L1013" s="1">
        <v>0</v>
      </c>
      <c r="M1013" s="1">
        <v>0</v>
      </c>
      <c r="N1013" s="1" t="s">
        <v>367</v>
      </c>
      <c r="O1013" s="1">
        <v>2023</v>
      </c>
    </row>
    <row r="1014" spans="1:15" ht="15.6" x14ac:dyDescent="0.3">
      <c r="A1014" s="1" t="s">
        <v>147</v>
      </c>
      <c r="B1014" s="1" t="s">
        <v>148</v>
      </c>
      <c r="C1014" s="1" t="s">
        <v>90</v>
      </c>
      <c r="D1014" s="1">
        <v>0</v>
      </c>
      <c r="E1014" s="1">
        <v>0</v>
      </c>
      <c r="F1014" s="1">
        <v>0</v>
      </c>
      <c r="G1014" s="1">
        <v>0</v>
      </c>
      <c r="H1014" s="1">
        <v>45092</v>
      </c>
      <c r="I1014" s="1">
        <v>45092</v>
      </c>
      <c r="J1014" s="1">
        <v>0</v>
      </c>
      <c r="K1014" s="1">
        <v>0</v>
      </c>
      <c r="L1014" s="1">
        <v>0</v>
      </c>
      <c r="M1014" s="1">
        <v>0</v>
      </c>
      <c r="N1014" s="1" t="s">
        <v>367</v>
      </c>
      <c r="O1014" s="1">
        <v>2023</v>
      </c>
    </row>
    <row r="1015" spans="1:15" ht="15.6" x14ac:dyDescent="0.3">
      <c r="A1015" s="1" t="s">
        <v>149</v>
      </c>
      <c r="B1015" s="1" t="s">
        <v>150</v>
      </c>
      <c r="C1015" s="1" t="s">
        <v>90</v>
      </c>
      <c r="D1015" s="1">
        <v>149</v>
      </c>
      <c r="E1015" s="1">
        <v>10369.86</v>
      </c>
      <c r="F1015" s="1">
        <v>200</v>
      </c>
      <c r="G1015" s="1">
        <v>5900</v>
      </c>
      <c r="H1015" s="1">
        <v>45092</v>
      </c>
      <c r="I1015" s="1">
        <v>45092</v>
      </c>
      <c r="J1015" s="1">
        <f>17+18+3</f>
        <v>38</v>
      </c>
      <c r="K1015" s="1">
        <f>+E1015/D1015*J1015</f>
        <v>2644.6622818791948</v>
      </c>
      <c r="L1015" s="1">
        <v>311</v>
      </c>
      <c r="M1015" s="1">
        <v>14951.25</v>
      </c>
      <c r="N1015" s="1" t="s">
        <v>367</v>
      </c>
      <c r="O1015" s="1">
        <v>2023</v>
      </c>
    </row>
    <row r="1016" spans="1:15" ht="15.6" x14ac:dyDescent="0.3">
      <c r="A1016" s="1" t="s">
        <v>151</v>
      </c>
      <c r="B1016" s="1" t="s">
        <v>152</v>
      </c>
      <c r="C1016" s="1" t="s">
        <v>90</v>
      </c>
      <c r="D1016" s="1">
        <v>0</v>
      </c>
      <c r="E1016" s="1">
        <v>0</v>
      </c>
      <c r="F1016" s="1"/>
      <c r="G1016" s="1"/>
      <c r="H1016" s="1">
        <v>45092</v>
      </c>
      <c r="I1016" s="1">
        <v>45092</v>
      </c>
      <c r="J1016" s="1">
        <v>0</v>
      </c>
      <c r="K1016" s="1">
        <v>0</v>
      </c>
      <c r="L1016" s="1">
        <v>0</v>
      </c>
      <c r="M1016" s="1">
        <v>0</v>
      </c>
      <c r="N1016" s="1" t="s">
        <v>367</v>
      </c>
      <c r="O1016" s="1">
        <v>2023</v>
      </c>
    </row>
    <row r="1017" spans="1:15" ht="15.6" x14ac:dyDescent="0.3">
      <c r="A1017" s="1" t="s">
        <v>153</v>
      </c>
      <c r="B1017" s="1" t="s">
        <v>154</v>
      </c>
      <c r="C1017" s="1" t="s">
        <v>90</v>
      </c>
      <c r="D1017" s="1">
        <v>96</v>
      </c>
      <c r="E1017" s="1">
        <v>16234.44</v>
      </c>
      <c r="F1017" s="1">
        <v>200</v>
      </c>
      <c r="G1017" s="1">
        <v>23128</v>
      </c>
      <c r="H1017" s="1">
        <v>45092</v>
      </c>
      <c r="I1017" s="1">
        <v>45092</v>
      </c>
      <c r="J1017" s="1">
        <f>14+11+17+2</f>
        <v>44</v>
      </c>
      <c r="K1017" s="1">
        <f>+E1017/D1017*J1017</f>
        <v>7440.7850000000008</v>
      </c>
      <c r="L1017" s="1">
        <v>252</v>
      </c>
      <c r="M1017" s="1">
        <v>34978.66280373832</v>
      </c>
      <c r="N1017" s="1" t="s">
        <v>367</v>
      </c>
      <c r="O1017" s="1">
        <v>2023</v>
      </c>
    </row>
    <row r="1018" spans="1:15" ht="15.6" x14ac:dyDescent="0.3">
      <c r="A1018" s="1" t="s">
        <v>155</v>
      </c>
      <c r="B1018" s="1" t="s">
        <v>156</v>
      </c>
      <c r="C1018" s="1" t="s">
        <v>95</v>
      </c>
      <c r="D1018" s="1">
        <v>0</v>
      </c>
      <c r="E1018" s="1">
        <v>0</v>
      </c>
      <c r="F1018" s="1">
        <v>0</v>
      </c>
      <c r="G1018" s="1">
        <v>0</v>
      </c>
      <c r="H1018" s="1">
        <v>45092</v>
      </c>
      <c r="I1018" s="1">
        <v>45092</v>
      </c>
      <c r="J1018" s="1">
        <v>0</v>
      </c>
      <c r="K1018" s="1">
        <v>0</v>
      </c>
      <c r="L1018" s="1">
        <v>0</v>
      </c>
      <c r="M1018" s="1">
        <v>0</v>
      </c>
      <c r="N1018" s="1" t="s">
        <v>367</v>
      </c>
      <c r="O1018" s="1">
        <v>2023</v>
      </c>
    </row>
    <row r="1019" spans="1:15" ht="15.6" x14ac:dyDescent="0.3">
      <c r="A1019" s="1" t="s">
        <v>157</v>
      </c>
      <c r="B1019" s="1" t="s">
        <v>158</v>
      </c>
      <c r="C1019" s="1" t="s">
        <v>95</v>
      </c>
      <c r="D1019" s="1">
        <v>66</v>
      </c>
      <c r="E1019" s="1">
        <v>14626.42</v>
      </c>
      <c r="F1019" s="1">
        <v>40</v>
      </c>
      <c r="G1019" s="1">
        <v>6796.8</v>
      </c>
      <c r="H1019" s="1">
        <v>45092</v>
      </c>
      <c r="I1019" s="1">
        <v>45092</v>
      </c>
      <c r="J1019" s="1">
        <f>4+3+4</f>
        <v>11</v>
      </c>
      <c r="K1019" s="1">
        <f>+E1019/D1019*J1019</f>
        <v>2437.7366666666667</v>
      </c>
      <c r="L1019" s="1">
        <v>95</v>
      </c>
      <c r="M1019" s="1">
        <v>19857.099999999999</v>
      </c>
      <c r="N1019" s="1" t="s">
        <v>367</v>
      </c>
      <c r="O1019" s="1">
        <v>2023</v>
      </c>
    </row>
    <row r="1020" spans="1:15" ht="15.6" x14ac:dyDescent="0.3">
      <c r="A1020" s="1" t="s">
        <v>159</v>
      </c>
      <c r="B1020" s="1" t="s">
        <v>529</v>
      </c>
      <c r="C1020" s="1" t="s">
        <v>95</v>
      </c>
      <c r="D1020" s="1">
        <v>4</v>
      </c>
      <c r="E1020" s="1">
        <v>1175.98</v>
      </c>
      <c r="F1020" s="1">
        <v>0</v>
      </c>
      <c r="G1020" s="1">
        <v>0</v>
      </c>
      <c r="H1020" s="1">
        <v>45092</v>
      </c>
      <c r="I1020" s="1">
        <v>45092</v>
      </c>
      <c r="J1020" s="1">
        <v>0</v>
      </c>
      <c r="K1020" s="1">
        <v>0</v>
      </c>
      <c r="L1020" s="1">
        <v>4</v>
      </c>
      <c r="M1020" s="1">
        <v>1175.98</v>
      </c>
      <c r="N1020" s="1" t="s">
        <v>367</v>
      </c>
      <c r="O1020" s="1">
        <v>2023</v>
      </c>
    </row>
    <row r="1021" spans="1:15" ht="15.6" x14ac:dyDescent="0.3">
      <c r="A1021" s="1" t="s">
        <v>161</v>
      </c>
      <c r="B1021" s="1" t="s">
        <v>162</v>
      </c>
      <c r="C1021" s="1" t="s">
        <v>95</v>
      </c>
      <c r="D1021" s="1">
        <v>2</v>
      </c>
      <c r="E1021" s="1">
        <v>767.99</v>
      </c>
      <c r="F1021" s="1">
        <v>0</v>
      </c>
      <c r="G1021" s="1">
        <v>0</v>
      </c>
      <c r="H1021" s="1">
        <v>45092</v>
      </c>
      <c r="I1021" s="1">
        <v>45092</v>
      </c>
      <c r="J1021" s="1">
        <f>1+1</f>
        <v>2</v>
      </c>
      <c r="K1021" s="1">
        <f>+E1021/D1021*J1021</f>
        <v>767.99</v>
      </c>
      <c r="L1021" s="1">
        <v>0</v>
      </c>
      <c r="M1021" s="1">
        <v>0</v>
      </c>
      <c r="N1021" s="1" t="s">
        <v>367</v>
      </c>
      <c r="O1021" s="1">
        <v>2023</v>
      </c>
    </row>
    <row r="1022" spans="1:15" ht="15.6" x14ac:dyDescent="0.3">
      <c r="A1022" s="1" t="s">
        <v>163</v>
      </c>
      <c r="B1022" s="1" t="s">
        <v>164</v>
      </c>
      <c r="C1022" s="1" t="s">
        <v>90</v>
      </c>
      <c r="D1022" s="1">
        <v>36</v>
      </c>
      <c r="E1022" s="1">
        <v>4915.88</v>
      </c>
      <c r="F1022" s="1">
        <v>0</v>
      </c>
      <c r="G1022" s="1">
        <v>0</v>
      </c>
      <c r="H1022" s="1">
        <v>45092</v>
      </c>
      <c r="I1022" s="1">
        <v>45092</v>
      </c>
      <c r="J1022" s="1">
        <v>1</v>
      </c>
      <c r="K1022" s="1">
        <f>+E1022/D1022*J1022</f>
        <v>136.55222222222221</v>
      </c>
      <c r="L1022" s="1">
        <v>35</v>
      </c>
      <c r="M1022" s="1">
        <v>4824.5130769230773</v>
      </c>
      <c r="N1022" s="1" t="s">
        <v>367</v>
      </c>
      <c r="O1022" s="1">
        <v>2023</v>
      </c>
    </row>
    <row r="1023" spans="1:15" ht="15.6" x14ac:dyDescent="0.3">
      <c r="A1023" s="1" t="s">
        <v>165</v>
      </c>
      <c r="B1023" s="1" t="s">
        <v>166</v>
      </c>
      <c r="C1023" s="1" t="s">
        <v>90</v>
      </c>
      <c r="D1023" s="1">
        <v>0</v>
      </c>
      <c r="E1023" s="1">
        <v>0</v>
      </c>
      <c r="F1023" s="1">
        <v>0</v>
      </c>
      <c r="G1023" s="1">
        <v>0</v>
      </c>
      <c r="H1023" s="1">
        <v>45092</v>
      </c>
      <c r="I1023" s="1">
        <v>45092</v>
      </c>
      <c r="J1023" s="1">
        <v>0</v>
      </c>
      <c r="K1023" s="1">
        <v>0</v>
      </c>
      <c r="L1023" s="1">
        <v>0</v>
      </c>
      <c r="M1023" s="1">
        <v>0</v>
      </c>
      <c r="N1023" s="1" t="s">
        <v>367</v>
      </c>
      <c r="O1023" s="1">
        <v>2023</v>
      </c>
    </row>
    <row r="1024" spans="1:15" ht="15.6" x14ac:dyDescent="0.3">
      <c r="A1024" s="1" t="s">
        <v>167</v>
      </c>
      <c r="B1024" s="1" t="s">
        <v>530</v>
      </c>
      <c r="C1024" s="1" t="s">
        <v>90</v>
      </c>
      <c r="D1024" s="1">
        <v>1</v>
      </c>
      <c r="E1024" s="1">
        <v>1947</v>
      </c>
      <c r="F1024" s="1">
        <v>0</v>
      </c>
      <c r="G1024" s="1">
        <v>0</v>
      </c>
      <c r="H1024" s="1">
        <v>45092</v>
      </c>
      <c r="I1024" s="1">
        <v>45092</v>
      </c>
      <c r="J1024" s="1">
        <v>0</v>
      </c>
      <c r="K1024" s="1">
        <v>0</v>
      </c>
      <c r="L1024" s="1">
        <v>1</v>
      </c>
      <c r="M1024" s="1">
        <f>+E1024</f>
        <v>1947</v>
      </c>
      <c r="N1024" s="1" t="s">
        <v>367</v>
      </c>
      <c r="O1024" s="1">
        <v>2023</v>
      </c>
    </row>
    <row r="1025" spans="1:15" ht="15.6" x14ac:dyDescent="0.3">
      <c r="A1025" s="1" t="s">
        <v>170</v>
      </c>
      <c r="B1025" s="1" t="s">
        <v>531</v>
      </c>
      <c r="C1025" s="1" t="s">
        <v>90</v>
      </c>
      <c r="D1025" s="1">
        <v>6</v>
      </c>
      <c r="E1025" s="1">
        <v>288.01</v>
      </c>
      <c r="F1025" s="1">
        <v>0</v>
      </c>
      <c r="G1025" s="1">
        <v>0</v>
      </c>
      <c r="H1025" s="1">
        <v>45092</v>
      </c>
      <c r="I1025" s="1">
        <v>45092</v>
      </c>
      <c r="J1025" s="1">
        <v>0</v>
      </c>
      <c r="K1025" s="1">
        <v>0</v>
      </c>
      <c r="L1025" s="1">
        <v>6</v>
      </c>
      <c r="M1025" s="1">
        <v>288.01</v>
      </c>
      <c r="N1025" s="1" t="s">
        <v>367</v>
      </c>
      <c r="O1025" s="1">
        <v>2023</v>
      </c>
    </row>
    <row r="1026" spans="1:15" ht="15.6" x14ac:dyDescent="0.3">
      <c r="A1026" s="1" t="s">
        <v>172</v>
      </c>
      <c r="B1026" s="1" t="s">
        <v>171</v>
      </c>
      <c r="C1026" s="1" t="s">
        <v>90</v>
      </c>
      <c r="D1026" s="1">
        <v>5</v>
      </c>
      <c r="E1026" s="1">
        <v>1087.5225</v>
      </c>
      <c r="F1026" s="1">
        <v>0</v>
      </c>
      <c r="G1026" s="1">
        <v>0</v>
      </c>
      <c r="H1026" s="1">
        <v>45092</v>
      </c>
      <c r="I1026" s="1">
        <v>45092</v>
      </c>
      <c r="J1026" s="1">
        <v>1</v>
      </c>
      <c r="K1026" s="1">
        <f>+E1026/D1026</f>
        <v>217.50450000000001</v>
      </c>
      <c r="L1026" s="1">
        <v>4</v>
      </c>
      <c r="M1026" s="1">
        <v>870.01800000000003</v>
      </c>
      <c r="N1026" s="1" t="s">
        <v>367</v>
      </c>
      <c r="O1026" s="1">
        <v>2023</v>
      </c>
    </row>
    <row r="1027" spans="1:15" ht="15.6" x14ac:dyDescent="0.3">
      <c r="A1027" s="1" t="s">
        <v>174</v>
      </c>
      <c r="B1027" s="1" t="s">
        <v>532</v>
      </c>
      <c r="C1027" s="1" t="s">
        <v>90</v>
      </c>
      <c r="D1027" s="1">
        <v>5</v>
      </c>
      <c r="E1027" s="1">
        <v>2340</v>
      </c>
      <c r="F1027" s="1">
        <v>0</v>
      </c>
      <c r="G1027" s="1">
        <v>0</v>
      </c>
      <c r="H1027" s="1">
        <v>45092</v>
      </c>
      <c r="I1027" s="1">
        <v>45092</v>
      </c>
      <c r="J1027" s="1">
        <f>2+1</f>
        <v>3</v>
      </c>
      <c r="K1027" s="1">
        <f>+E1027/D1027*J1027</f>
        <v>1404</v>
      </c>
      <c r="L1027" s="1">
        <v>2</v>
      </c>
      <c r="M1027" s="1">
        <v>1169.9969999999998</v>
      </c>
      <c r="N1027" s="1" t="s">
        <v>367</v>
      </c>
      <c r="O1027" s="1">
        <v>2023</v>
      </c>
    </row>
    <row r="1028" spans="1:15" ht="15.6" x14ac:dyDescent="0.3">
      <c r="A1028" s="1" t="s">
        <v>358</v>
      </c>
      <c r="B1028" s="1" t="s">
        <v>175</v>
      </c>
      <c r="C1028" s="1" t="s">
        <v>90</v>
      </c>
      <c r="D1028" s="1">
        <v>14</v>
      </c>
      <c r="E1028" s="1">
        <v>1259.98</v>
      </c>
      <c r="F1028" s="1">
        <v>16</v>
      </c>
      <c r="G1028" s="1">
        <v>944</v>
      </c>
      <c r="H1028" s="1">
        <v>45092</v>
      </c>
      <c r="I1028" s="1">
        <v>45092</v>
      </c>
      <c r="J1028" s="1">
        <f>6+8</f>
        <v>14</v>
      </c>
      <c r="K1028" s="1">
        <f>+E1028/D1028*J1028</f>
        <v>1259.98</v>
      </c>
      <c r="L1028" s="1">
        <v>16</v>
      </c>
      <c r="M1028" s="1">
        <v>944</v>
      </c>
      <c r="N1028" s="1" t="s">
        <v>367</v>
      </c>
      <c r="O1028" s="1">
        <v>2023</v>
      </c>
    </row>
    <row r="1029" spans="1:15" ht="15.6" x14ac:dyDescent="0.3">
      <c r="A1029" s="1" t="s">
        <v>483</v>
      </c>
      <c r="B1029" s="1" t="s">
        <v>533</v>
      </c>
      <c r="C1029" s="1" t="s">
        <v>90</v>
      </c>
      <c r="D1029" s="1">
        <v>218</v>
      </c>
      <c r="E1029" s="1">
        <v>522.20000000000005</v>
      </c>
      <c r="F1029" s="1">
        <f>100+5</f>
        <v>105</v>
      </c>
      <c r="G1029" s="1">
        <v>106.2</v>
      </c>
      <c r="H1029" s="1">
        <v>45092</v>
      </c>
      <c r="I1029" s="1">
        <v>45092</v>
      </c>
      <c r="J1029" s="1">
        <f>25-25</f>
        <v>0</v>
      </c>
      <c r="K1029" s="1">
        <f>+E1029/D1029*J1029</f>
        <v>0</v>
      </c>
      <c r="L1029" s="1">
        <v>323</v>
      </c>
      <c r="M1029" s="1">
        <v>631.47</v>
      </c>
      <c r="N1029" s="1" t="s">
        <v>367</v>
      </c>
      <c r="O1029" s="1">
        <v>2023</v>
      </c>
    </row>
    <row r="1030" spans="1:15" ht="15.6" x14ac:dyDescent="0.3">
      <c r="A1030" s="1" t="s">
        <v>485</v>
      </c>
      <c r="B1030" s="1" t="s">
        <v>534</v>
      </c>
      <c r="C1030" s="1" t="s">
        <v>90</v>
      </c>
      <c r="D1030" s="1">
        <v>235</v>
      </c>
      <c r="E1030" s="1">
        <v>1236.17</v>
      </c>
      <c r="F1030" s="1">
        <v>250</v>
      </c>
      <c r="G1030" s="1">
        <v>811.25</v>
      </c>
      <c r="H1030" s="1">
        <v>45092</v>
      </c>
      <c r="I1030" s="1">
        <v>45092</v>
      </c>
      <c r="J1030" s="1">
        <f>15+60+41+160</f>
        <v>276</v>
      </c>
      <c r="K1030" s="1">
        <f>+E1030/D1030*J1030</f>
        <v>1451.8422127659576</v>
      </c>
      <c r="L1030" s="1">
        <v>209</v>
      </c>
      <c r="M1030" s="1">
        <v>678.20499999999993</v>
      </c>
      <c r="N1030" s="1" t="s">
        <v>367</v>
      </c>
      <c r="O1030" s="1">
        <v>2023</v>
      </c>
    </row>
    <row r="1031" spans="1:15" ht="15.6" x14ac:dyDescent="0.3">
      <c r="A1031" s="1" t="s">
        <v>487</v>
      </c>
      <c r="B1031" s="1" t="s">
        <v>488</v>
      </c>
      <c r="C1031" s="1" t="s">
        <v>90</v>
      </c>
      <c r="D1031" s="1">
        <v>287</v>
      </c>
      <c r="E1031" s="1">
        <v>2077.13</v>
      </c>
      <c r="F1031" s="1">
        <v>100</v>
      </c>
      <c r="G1031" s="1">
        <v>466.1</v>
      </c>
      <c r="H1031" s="1">
        <v>45092</v>
      </c>
      <c r="I1031" s="1">
        <v>45092</v>
      </c>
      <c r="J1031" s="1">
        <f>60+75-60</f>
        <v>75</v>
      </c>
      <c r="K1031" s="1">
        <f>+E1031/D1031*J1031</f>
        <v>542.80400696864115</v>
      </c>
      <c r="L1031" s="1">
        <v>312</v>
      </c>
      <c r="M1031" s="1">
        <v>1741.2149999999999</v>
      </c>
      <c r="N1031" s="1" t="s">
        <v>367</v>
      </c>
      <c r="O1031" s="1">
        <v>2023</v>
      </c>
    </row>
    <row r="1032" spans="1:15" ht="15.6" x14ac:dyDescent="0.3">
      <c r="A1032" s="1" t="s">
        <v>489</v>
      </c>
      <c r="B1032" s="1" t="s">
        <v>535</v>
      </c>
      <c r="C1032" s="1" t="s">
        <v>90</v>
      </c>
      <c r="D1032" s="1">
        <v>3</v>
      </c>
      <c r="E1032" s="1">
        <v>414</v>
      </c>
      <c r="F1032" s="1">
        <v>0</v>
      </c>
      <c r="G1032" s="1">
        <v>0</v>
      </c>
      <c r="H1032" s="1">
        <v>45092</v>
      </c>
      <c r="I1032" s="1">
        <v>45092</v>
      </c>
      <c r="J1032" s="1">
        <f>1+2</f>
        <v>3</v>
      </c>
      <c r="K1032" s="1">
        <f>E1032/D1032*J1032</f>
        <v>414</v>
      </c>
      <c r="L1032" s="1">
        <v>0</v>
      </c>
      <c r="M1032" s="1">
        <v>0</v>
      </c>
      <c r="N1032" s="1" t="s">
        <v>367</v>
      </c>
      <c r="O1032" s="1">
        <v>2023</v>
      </c>
    </row>
    <row r="1033" spans="1:15" ht="15.6" x14ac:dyDescent="0.3">
      <c r="A1033" s="1" t="s">
        <v>491</v>
      </c>
      <c r="B1033" s="1" t="s">
        <v>492</v>
      </c>
      <c r="C1033" s="1" t="s">
        <v>90</v>
      </c>
      <c r="D1033" s="1">
        <v>7</v>
      </c>
      <c r="E1033" s="1">
        <v>7481.9888000000001</v>
      </c>
      <c r="F1033" s="1">
        <v>0</v>
      </c>
      <c r="G1033" s="1">
        <v>0</v>
      </c>
      <c r="H1033" s="1">
        <v>45092</v>
      </c>
      <c r="I1033" s="1">
        <v>45092</v>
      </c>
      <c r="J1033" s="1">
        <v>3</v>
      </c>
      <c r="K1033" s="1">
        <v>0</v>
      </c>
      <c r="L1033" s="1">
        <v>4</v>
      </c>
      <c r="M1033" s="1">
        <v>7481.9888000000001</v>
      </c>
      <c r="N1033" s="1" t="s">
        <v>367</v>
      </c>
      <c r="O1033" s="1">
        <v>2023</v>
      </c>
    </row>
    <row r="1034" spans="1:15" ht="15.6" x14ac:dyDescent="0.3">
      <c r="A1034" s="1" t="s">
        <v>493</v>
      </c>
      <c r="B1034" s="1" t="s">
        <v>536</v>
      </c>
      <c r="C1034" s="1" t="s">
        <v>90</v>
      </c>
      <c r="D1034" s="1">
        <v>0</v>
      </c>
      <c r="E1034" s="1">
        <v>0</v>
      </c>
      <c r="F1034" s="1">
        <v>0</v>
      </c>
      <c r="G1034" s="1">
        <v>0</v>
      </c>
      <c r="H1034" s="1">
        <v>45092</v>
      </c>
      <c r="I1034" s="1">
        <v>45092</v>
      </c>
      <c r="J1034" s="1">
        <v>0</v>
      </c>
      <c r="K1034" s="1">
        <v>0</v>
      </c>
      <c r="L1034" s="1">
        <v>0</v>
      </c>
      <c r="M1034" s="1">
        <v>0</v>
      </c>
      <c r="N1034" s="1" t="s">
        <v>367</v>
      </c>
      <c r="O1034" s="1">
        <v>2023</v>
      </c>
    </row>
    <row r="1035" spans="1:15" ht="15.6" x14ac:dyDescent="0.3">
      <c r="A1035" s="1" t="s">
        <v>495</v>
      </c>
      <c r="B1035" s="1" t="s">
        <v>114</v>
      </c>
      <c r="C1035" s="1" t="s">
        <v>90</v>
      </c>
      <c r="D1035" s="1">
        <v>60</v>
      </c>
      <c r="E1035" s="1">
        <v>2375.9899999999998</v>
      </c>
      <c r="F1035" s="1">
        <v>0</v>
      </c>
      <c r="G1035" s="1">
        <v>0</v>
      </c>
      <c r="H1035" s="1">
        <v>45092</v>
      </c>
      <c r="I1035" s="1">
        <v>45092</v>
      </c>
      <c r="J1035" s="1">
        <v>5</v>
      </c>
      <c r="K1035" s="1">
        <f>+E1035/D1035*J1035</f>
        <v>197.99916666666664</v>
      </c>
      <c r="L1035" s="1">
        <v>55</v>
      </c>
      <c r="M1035" s="1">
        <v>2177.9899166666669</v>
      </c>
      <c r="N1035" s="1" t="s">
        <v>367</v>
      </c>
      <c r="O1035" s="1">
        <v>2023</v>
      </c>
    </row>
    <row r="1036" spans="1:15" ht="15.6" x14ac:dyDescent="0.3">
      <c r="A1036" s="1" t="s">
        <v>496</v>
      </c>
      <c r="B1036" s="1" t="s">
        <v>537</v>
      </c>
      <c r="C1036" s="1" t="s">
        <v>90</v>
      </c>
      <c r="D1036" s="1">
        <v>0</v>
      </c>
      <c r="E1036" s="1">
        <v>0</v>
      </c>
      <c r="F1036" s="1">
        <v>2</v>
      </c>
      <c r="G1036" s="1">
        <v>2242</v>
      </c>
      <c r="H1036" s="1">
        <v>45092</v>
      </c>
      <c r="I1036" s="1">
        <v>45092</v>
      </c>
      <c r="J1036" s="1">
        <v>1</v>
      </c>
      <c r="K1036" s="1">
        <f>G1037/F1037*J1036</f>
        <v>70.8</v>
      </c>
      <c r="L1036" s="1">
        <v>1</v>
      </c>
      <c r="M1036" s="1">
        <v>2171.1999999999998</v>
      </c>
      <c r="N1036" s="1" t="s">
        <v>367</v>
      </c>
      <c r="O1036" s="1">
        <v>2023</v>
      </c>
    </row>
    <row r="1037" spans="1:15" ht="15.6" x14ac:dyDescent="0.3">
      <c r="A1037" s="1" t="s">
        <v>538</v>
      </c>
      <c r="B1037" s="1" t="s">
        <v>539</v>
      </c>
      <c r="C1037" s="1" t="s">
        <v>90</v>
      </c>
      <c r="D1037" s="1">
        <v>0</v>
      </c>
      <c r="E1037" s="1">
        <v>0</v>
      </c>
      <c r="F1037" s="1">
        <v>2</v>
      </c>
      <c r="G1037" s="1">
        <v>141.6</v>
      </c>
      <c r="H1037" s="1">
        <v>45092</v>
      </c>
      <c r="I1037" s="1">
        <v>45092</v>
      </c>
      <c r="J1037" s="1">
        <v>1</v>
      </c>
      <c r="K1037" s="1">
        <f>G1037/F1037*J1037</f>
        <v>70.8</v>
      </c>
      <c r="L1037" s="1">
        <v>1</v>
      </c>
      <c r="M1037" s="1">
        <v>70.8</v>
      </c>
      <c r="N1037" s="1" t="s">
        <v>367</v>
      </c>
      <c r="O1037" s="1">
        <v>2023</v>
      </c>
    </row>
    <row r="1038" spans="1:15" ht="15.6" x14ac:dyDescent="0.3">
      <c r="A1038" s="1" t="s">
        <v>540</v>
      </c>
      <c r="B1038" s="1" t="s">
        <v>541</v>
      </c>
      <c r="C1038" s="1" t="s">
        <v>90</v>
      </c>
      <c r="D1038" s="1">
        <v>4</v>
      </c>
      <c r="E1038" s="1">
        <v>3311.9768000000004</v>
      </c>
      <c r="F1038" s="1">
        <v>2</v>
      </c>
      <c r="G1038" s="1">
        <v>1104</v>
      </c>
      <c r="H1038" s="1">
        <v>45092</v>
      </c>
      <c r="I1038" s="1">
        <v>45092</v>
      </c>
      <c r="J1038" s="1">
        <v>0</v>
      </c>
      <c r="K1038" s="1">
        <v>0</v>
      </c>
      <c r="L1038" s="1">
        <v>6</v>
      </c>
      <c r="M1038" s="1">
        <v>4415.9768000000004</v>
      </c>
      <c r="N1038" s="1" t="s">
        <v>367</v>
      </c>
      <c r="O1038" s="1">
        <v>2023</v>
      </c>
    </row>
    <row r="1039" spans="1:15" ht="15.6" x14ac:dyDescent="0.3">
      <c r="A1039" s="1" t="s">
        <v>176</v>
      </c>
      <c r="B1039" s="1" t="s">
        <v>177</v>
      </c>
      <c r="C1039" s="1" t="s">
        <v>178</v>
      </c>
      <c r="D1039" s="1">
        <v>445</v>
      </c>
      <c r="E1039" s="1">
        <v>2564.252336</v>
      </c>
      <c r="F1039" s="1">
        <v>0</v>
      </c>
      <c r="G1039" s="1">
        <v>0</v>
      </c>
      <c r="H1039" s="1">
        <v>45092</v>
      </c>
      <c r="I1039" s="1">
        <v>45092</v>
      </c>
      <c r="J1039" s="1">
        <v>15</v>
      </c>
      <c r="K1039" s="1">
        <f>+J1039*E1039/D1039</f>
        <v>86.435472000000004</v>
      </c>
      <c r="L1039" s="1">
        <v>430</v>
      </c>
      <c r="M1039" s="1">
        <v>2477.8168639999999</v>
      </c>
      <c r="N1039" s="1" t="s">
        <v>367</v>
      </c>
      <c r="O1039" s="1">
        <v>2023</v>
      </c>
    </row>
    <row r="1040" spans="1:15" ht="15.6" x14ac:dyDescent="0.3">
      <c r="A1040" s="1" t="s">
        <v>179</v>
      </c>
      <c r="B1040" s="1" t="s">
        <v>542</v>
      </c>
      <c r="C1040" s="1" t="s">
        <v>90</v>
      </c>
      <c r="D1040" s="1">
        <v>561</v>
      </c>
      <c r="E1040" s="1">
        <v>3108</v>
      </c>
      <c r="F1040" s="1">
        <v>0</v>
      </c>
      <c r="G1040" s="1">
        <v>0</v>
      </c>
      <c r="H1040" s="1">
        <v>45092</v>
      </c>
      <c r="I1040" s="1">
        <v>45092</v>
      </c>
      <c r="J1040" s="1">
        <v>15</v>
      </c>
      <c r="K1040" s="1">
        <f>+E1040/D1040*J1040</f>
        <v>83.101604278074859</v>
      </c>
      <c r="L1040" s="1">
        <v>546</v>
      </c>
      <c r="M1040" s="1">
        <v>3021.4944299999997</v>
      </c>
      <c r="N1040" s="1" t="s">
        <v>367</v>
      </c>
      <c r="O1040" s="1">
        <v>2023</v>
      </c>
    </row>
    <row r="1041" spans="1:15" ht="15.6" x14ac:dyDescent="0.3">
      <c r="A1041" s="1" t="s">
        <v>182</v>
      </c>
      <c r="B1041" s="1" t="s">
        <v>183</v>
      </c>
      <c r="C1041" s="1" t="s">
        <v>90</v>
      </c>
      <c r="D1041" s="1">
        <v>191</v>
      </c>
      <c r="E1041" s="1">
        <v>671</v>
      </c>
      <c r="F1041" s="1">
        <v>0</v>
      </c>
      <c r="G1041" s="1">
        <v>0</v>
      </c>
      <c r="H1041" s="1">
        <v>45092</v>
      </c>
      <c r="I1041" s="1">
        <v>45092</v>
      </c>
      <c r="J1041" s="1">
        <f>24+54+27</f>
        <v>105</v>
      </c>
      <c r="K1041" s="1">
        <f>+E1041/D1041*J1041</f>
        <v>368.87434554973822</v>
      </c>
      <c r="L1041" s="1">
        <v>86</v>
      </c>
      <c r="M1041" s="1">
        <v>363.77165270142177</v>
      </c>
      <c r="N1041" s="1" t="s">
        <v>367</v>
      </c>
      <c r="O1041" s="1">
        <v>2023</v>
      </c>
    </row>
    <row r="1042" spans="1:15" ht="15.6" x14ac:dyDescent="0.3">
      <c r="A1042" s="1" t="s">
        <v>184</v>
      </c>
      <c r="B1042" s="1" t="s">
        <v>185</v>
      </c>
      <c r="C1042" s="1" t="s">
        <v>90</v>
      </c>
      <c r="D1042" s="1">
        <v>38</v>
      </c>
      <c r="E1042" s="1">
        <v>11369</v>
      </c>
      <c r="F1042" s="1">
        <v>0</v>
      </c>
      <c r="G1042" s="1">
        <v>0</v>
      </c>
      <c r="H1042" s="1">
        <v>45092</v>
      </c>
      <c r="I1042" s="1">
        <v>45092</v>
      </c>
      <c r="J1042" s="1">
        <f>5+6+7+2</f>
        <v>20</v>
      </c>
      <c r="K1042" s="1">
        <f>E1042/D1042*J1042</f>
        <v>5983.6842105263158</v>
      </c>
      <c r="L1042" s="1">
        <v>18</v>
      </c>
      <c r="M1042" s="1">
        <v>5921.1351875</v>
      </c>
      <c r="N1042" s="1" t="s">
        <v>367</v>
      </c>
      <c r="O1042" s="1">
        <v>2023</v>
      </c>
    </row>
    <row r="1043" spans="1:15" ht="15.6" x14ac:dyDescent="0.3">
      <c r="A1043" s="1" t="s">
        <v>186</v>
      </c>
      <c r="B1043" s="1" t="s">
        <v>187</v>
      </c>
      <c r="C1043" s="1" t="s">
        <v>90</v>
      </c>
      <c r="D1043" s="1">
        <v>0</v>
      </c>
      <c r="E1043" s="1">
        <v>0</v>
      </c>
      <c r="F1043" s="1">
        <v>0</v>
      </c>
      <c r="G1043" s="1">
        <v>0</v>
      </c>
      <c r="H1043" s="1">
        <v>45092</v>
      </c>
      <c r="I1043" s="1">
        <v>45092</v>
      </c>
      <c r="J1043" s="1">
        <v>0</v>
      </c>
      <c r="K1043" s="1">
        <v>0</v>
      </c>
      <c r="L1043" s="1">
        <v>0</v>
      </c>
      <c r="M1043" s="1">
        <v>0</v>
      </c>
      <c r="N1043" s="1" t="s">
        <v>367</v>
      </c>
      <c r="O1043" s="1">
        <v>2023</v>
      </c>
    </row>
    <row r="1044" spans="1:15" ht="15.6" x14ac:dyDescent="0.3">
      <c r="A1044" s="1" t="s">
        <v>188</v>
      </c>
      <c r="B1044" s="1" t="s">
        <v>189</v>
      </c>
      <c r="C1044" s="1" t="s">
        <v>90</v>
      </c>
      <c r="D1044" s="1">
        <v>39</v>
      </c>
      <c r="E1044" s="1">
        <v>745.89</v>
      </c>
      <c r="F1044" s="1">
        <v>0</v>
      </c>
      <c r="G1044" s="1">
        <v>0</v>
      </c>
      <c r="H1044" s="1">
        <v>45092</v>
      </c>
      <c r="I1044" s="1">
        <v>45092</v>
      </c>
      <c r="J1044" s="1">
        <f>1+30</f>
        <v>31</v>
      </c>
      <c r="K1044" s="1">
        <f>E1044/D1044*J1044</f>
        <v>592.88692307692304</v>
      </c>
      <c r="L1044" s="1">
        <v>8</v>
      </c>
      <c r="M1044" s="1">
        <v>153.00311292517006</v>
      </c>
      <c r="N1044" s="1" t="s">
        <v>367</v>
      </c>
      <c r="O1044" s="1">
        <v>2023</v>
      </c>
    </row>
    <row r="1045" spans="1:15" ht="15.6" x14ac:dyDescent="0.3">
      <c r="A1045" s="1" t="s">
        <v>190</v>
      </c>
      <c r="B1045" s="1" t="s">
        <v>191</v>
      </c>
      <c r="C1045" s="1" t="s">
        <v>90</v>
      </c>
      <c r="D1045" s="1"/>
      <c r="E1045" s="1">
        <v>0</v>
      </c>
      <c r="F1045" s="1">
        <v>0</v>
      </c>
      <c r="G1045" s="1">
        <v>0</v>
      </c>
      <c r="H1045" s="1">
        <v>45092</v>
      </c>
      <c r="I1045" s="1">
        <v>45092</v>
      </c>
      <c r="J1045" s="1">
        <v>0</v>
      </c>
      <c r="K1045" s="1">
        <v>0</v>
      </c>
      <c r="L1045" s="1">
        <v>0</v>
      </c>
      <c r="M1045" s="1">
        <v>0</v>
      </c>
      <c r="N1045" s="1" t="s">
        <v>367</v>
      </c>
      <c r="O1045" s="1">
        <v>2023</v>
      </c>
    </row>
    <row r="1046" spans="1:15" ht="15.6" x14ac:dyDescent="0.3">
      <c r="A1046" s="1" t="s">
        <v>192</v>
      </c>
      <c r="B1046" s="1" t="s">
        <v>193</v>
      </c>
      <c r="C1046" s="1" t="s">
        <v>90</v>
      </c>
      <c r="D1046" s="1">
        <v>27</v>
      </c>
      <c r="E1046" s="1">
        <v>1043.42</v>
      </c>
      <c r="F1046" s="1">
        <v>0</v>
      </c>
      <c r="G1046" s="1">
        <v>0</v>
      </c>
      <c r="H1046" s="1">
        <v>45092</v>
      </c>
      <c r="I1046" s="1">
        <v>45092</v>
      </c>
      <c r="J1046" s="1">
        <f>1+23</f>
        <v>24</v>
      </c>
      <c r="K1046" s="1">
        <f>E1046/D1046*J1046</f>
        <v>927.48444444444453</v>
      </c>
      <c r="L1046" s="1">
        <v>3</v>
      </c>
      <c r="M1046" s="1">
        <v>139.921551724138</v>
      </c>
      <c r="N1046" s="1" t="s">
        <v>367</v>
      </c>
      <c r="O1046" s="1">
        <v>2023</v>
      </c>
    </row>
    <row r="1047" spans="1:15" ht="15.6" x14ac:dyDescent="0.3">
      <c r="A1047" s="1" t="s">
        <v>194</v>
      </c>
      <c r="B1047" s="1" t="s">
        <v>195</v>
      </c>
      <c r="C1047" s="1" t="s">
        <v>196</v>
      </c>
      <c r="D1047" s="1">
        <v>3</v>
      </c>
      <c r="E1047" s="1">
        <v>186.53</v>
      </c>
      <c r="F1047" s="1">
        <v>0</v>
      </c>
      <c r="G1047" s="1">
        <v>0</v>
      </c>
      <c r="H1047" s="1">
        <v>45092</v>
      </c>
      <c r="I1047" s="1">
        <v>45092</v>
      </c>
      <c r="J1047" s="1">
        <v>1</v>
      </c>
      <c r="K1047" s="1">
        <f>+E1047/D1047*J1047</f>
        <v>62.176666666666669</v>
      </c>
      <c r="L1047" s="1">
        <v>2</v>
      </c>
      <c r="M1047" s="1">
        <v>124.35142857142861</v>
      </c>
      <c r="N1047" s="1" t="s">
        <v>367</v>
      </c>
      <c r="O1047" s="1">
        <v>2023</v>
      </c>
    </row>
    <row r="1048" spans="1:15" ht="15.6" x14ac:dyDescent="0.3">
      <c r="A1048" s="1" t="s">
        <v>197</v>
      </c>
      <c r="B1048" s="1" t="s">
        <v>198</v>
      </c>
      <c r="C1048" s="1" t="s">
        <v>196</v>
      </c>
      <c r="D1048" s="1">
        <v>3</v>
      </c>
      <c r="E1048" s="1">
        <v>800.98500000000001</v>
      </c>
      <c r="F1048" s="1">
        <v>0</v>
      </c>
      <c r="G1048" s="1">
        <v>0</v>
      </c>
      <c r="H1048" s="1">
        <v>45092</v>
      </c>
      <c r="I1048" s="1">
        <v>45092</v>
      </c>
      <c r="J1048" s="1">
        <v>0</v>
      </c>
      <c r="K1048" s="1">
        <v>0</v>
      </c>
      <c r="L1048" s="1">
        <v>3</v>
      </c>
      <c r="M1048" s="1">
        <v>800.98500000000001</v>
      </c>
      <c r="N1048" s="1" t="s">
        <v>367</v>
      </c>
      <c r="O1048" s="1">
        <v>2023</v>
      </c>
    </row>
    <row r="1049" spans="1:15" ht="15.6" x14ac:dyDescent="0.3">
      <c r="A1049" s="1" t="s">
        <v>199</v>
      </c>
      <c r="B1049" s="1" t="s">
        <v>200</v>
      </c>
      <c r="C1049" s="1" t="s">
        <v>201</v>
      </c>
      <c r="D1049" s="1">
        <v>23</v>
      </c>
      <c r="E1049" s="1">
        <v>4094</v>
      </c>
      <c r="F1049" s="1">
        <v>0</v>
      </c>
      <c r="G1049" s="1">
        <v>0</v>
      </c>
      <c r="H1049" s="1">
        <v>45092</v>
      </c>
      <c r="I1049" s="1">
        <v>45092</v>
      </c>
      <c r="J1049" s="1">
        <f>2+1+1</f>
        <v>4</v>
      </c>
      <c r="K1049" s="1">
        <f>+E1049/D1049*J1049</f>
        <v>712</v>
      </c>
      <c r="L1049" s="1">
        <v>19</v>
      </c>
      <c r="M1049" s="1">
        <v>3517.2799999999997</v>
      </c>
      <c r="N1049" s="1" t="s">
        <v>367</v>
      </c>
      <c r="O1049" s="1">
        <v>2023</v>
      </c>
    </row>
    <row r="1050" spans="1:15" ht="15.6" x14ac:dyDescent="0.3">
      <c r="A1050" s="1" t="s">
        <v>202</v>
      </c>
      <c r="B1050" s="1" t="s">
        <v>203</v>
      </c>
      <c r="C1050" s="1" t="s">
        <v>201</v>
      </c>
      <c r="D1050" s="1">
        <v>31</v>
      </c>
      <c r="E1050" s="1">
        <v>2945</v>
      </c>
      <c r="F1050" s="1">
        <v>0</v>
      </c>
      <c r="G1050" s="1">
        <v>0</v>
      </c>
      <c r="H1050" s="1">
        <v>45092</v>
      </c>
      <c r="I1050" s="1">
        <v>45092</v>
      </c>
      <c r="J1050" s="1">
        <f>3+1</f>
        <v>4</v>
      </c>
      <c r="K1050" s="1">
        <f>+E1050/D1050*J1050</f>
        <v>380</v>
      </c>
      <c r="L1050" s="1">
        <v>27</v>
      </c>
      <c r="M1050" s="1">
        <v>2645.15625</v>
      </c>
      <c r="N1050" s="1" t="s">
        <v>367</v>
      </c>
      <c r="O1050" s="1">
        <v>2023</v>
      </c>
    </row>
    <row r="1051" spans="1:15" ht="15.6" x14ac:dyDescent="0.3">
      <c r="A1051" s="1" t="s">
        <v>204</v>
      </c>
      <c r="B1051" s="1" t="s">
        <v>205</v>
      </c>
      <c r="C1051" s="1" t="s">
        <v>201</v>
      </c>
      <c r="D1051" s="1">
        <v>7</v>
      </c>
      <c r="E1051" s="1">
        <v>966</v>
      </c>
      <c r="F1051" s="1">
        <v>0</v>
      </c>
      <c r="G1051" s="1">
        <v>0</v>
      </c>
      <c r="H1051" s="1">
        <v>45092</v>
      </c>
      <c r="I1051" s="1">
        <v>45092</v>
      </c>
      <c r="J1051" s="1">
        <v>1</v>
      </c>
      <c r="K1051" s="1">
        <v>0</v>
      </c>
      <c r="L1051" s="1">
        <v>6</v>
      </c>
      <c r="M1051" s="1">
        <v>903.27272727272737</v>
      </c>
      <c r="N1051" s="1" t="s">
        <v>367</v>
      </c>
      <c r="O1051" s="1">
        <v>2023</v>
      </c>
    </row>
    <row r="1052" spans="1:15" ht="15.6" x14ac:dyDescent="0.3">
      <c r="A1052" s="1" t="s">
        <v>206</v>
      </c>
      <c r="B1052" s="1" t="s">
        <v>207</v>
      </c>
      <c r="C1052" s="1" t="s">
        <v>90</v>
      </c>
      <c r="D1052" s="1">
        <v>3</v>
      </c>
      <c r="E1052" s="1">
        <v>411</v>
      </c>
      <c r="F1052" s="1">
        <v>0</v>
      </c>
      <c r="G1052" s="1">
        <v>0</v>
      </c>
      <c r="H1052" s="1">
        <v>45092</v>
      </c>
      <c r="I1052" s="1">
        <v>45092</v>
      </c>
      <c r="J1052" s="1">
        <v>0</v>
      </c>
      <c r="K1052" s="1">
        <v>0</v>
      </c>
      <c r="L1052" s="1">
        <v>3</v>
      </c>
      <c r="M1052" s="1">
        <v>411</v>
      </c>
      <c r="N1052" s="1" t="s">
        <v>367</v>
      </c>
      <c r="O1052" s="1">
        <v>2023</v>
      </c>
    </row>
    <row r="1053" spans="1:15" ht="15.6" x14ac:dyDescent="0.3">
      <c r="A1053" s="1" t="s">
        <v>208</v>
      </c>
      <c r="B1053" s="1" t="s">
        <v>209</v>
      </c>
      <c r="C1053" s="1" t="s">
        <v>90</v>
      </c>
      <c r="D1053" s="1">
        <v>11</v>
      </c>
      <c r="E1053" s="1">
        <v>495</v>
      </c>
      <c r="F1053" s="1">
        <v>0</v>
      </c>
      <c r="G1053" s="1">
        <v>0</v>
      </c>
      <c r="H1053" s="1">
        <v>45092</v>
      </c>
      <c r="I1053" s="1">
        <v>45092</v>
      </c>
      <c r="J1053" s="1">
        <v>2</v>
      </c>
      <c r="K1053" s="1">
        <f>+E1053/D1053*J1053</f>
        <v>90</v>
      </c>
      <c r="L1053" s="1">
        <v>9</v>
      </c>
      <c r="M1053" s="1">
        <v>405</v>
      </c>
      <c r="N1053" s="1" t="s">
        <v>367</v>
      </c>
      <c r="O1053" s="1">
        <v>2023</v>
      </c>
    </row>
    <row r="1054" spans="1:15" ht="15.6" x14ac:dyDescent="0.3">
      <c r="A1054" s="1" t="s">
        <v>210</v>
      </c>
      <c r="B1054" s="1" t="s">
        <v>211</v>
      </c>
      <c r="C1054" s="1" t="s">
        <v>90</v>
      </c>
      <c r="D1054" s="1">
        <v>15</v>
      </c>
      <c r="E1054" s="1">
        <v>0</v>
      </c>
      <c r="F1054" s="1">
        <v>0</v>
      </c>
      <c r="G1054" s="1">
        <v>0</v>
      </c>
      <c r="H1054" s="1">
        <v>45092</v>
      </c>
      <c r="I1054" s="1">
        <v>45092</v>
      </c>
      <c r="J1054" s="1">
        <v>0</v>
      </c>
      <c r="K1054" s="1">
        <v>0</v>
      </c>
      <c r="L1054" s="1">
        <v>15</v>
      </c>
      <c r="M1054" s="1">
        <v>0</v>
      </c>
      <c r="N1054" s="1" t="s">
        <v>367</v>
      </c>
      <c r="O1054" s="1">
        <v>2023</v>
      </c>
    </row>
    <row r="1055" spans="1:15" ht="15.6" x14ac:dyDescent="0.3">
      <c r="A1055" s="1" t="s">
        <v>212</v>
      </c>
      <c r="B1055" s="1" t="s">
        <v>213</v>
      </c>
      <c r="C1055" s="1" t="s">
        <v>90</v>
      </c>
      <c r="D1055" s="1">
        <v>21</v>
      </c>
      <c r="E1055" s="1">
        <v>1438.92</v>
      </c>
      <c r="F1055" s="1">
        <v>0</v>
      </c>
      <c r="G1055" s="1">
        <v>0</v>
      </c>
      <c r="H1055" s="1">
        <v>45092</v>
      </c>
      <c r="I1055" s="1">
        <v>45092</v>
      </c>
      <c r="J1055" s="1">
        <f>4+7</f>
        <v>11</v>
      </c>
      <c r="K1055" s="1">
        <f>E1055/D1055*J1055</f>
        <v>753.72000000000014</v>
      </c>
      <c r="L1055" s="1">
        <v>10</v>
      </c>
      <c r="M1055" s="1">
        <v>685.2</v>
      </c>
      <c r="N1055" s="1" t="s">
        <v>367</v>
      </c>
      <c r="O1055" s="1">
        <v>2023</v>
      </c>
    </row>
    <row r="1056" spans="1:15" ht="15.6" x14ac:dyDescent="0.3">
      <c r="A1056" s="1" t="s">
        <v>214</v>
      </c>
      <c r="B1056" s="1" t="s">
        <v>215</v>
      </c>
      <c r="C1056" s="1" t="s">
        <v>90</v>
      </c>
      <c r="D1056" s="1">
        <v>0</v>
      </c>
      <c r="E1056" s="1">
        <v>0</v>
      </c>
      <c r="F1056" s="1">
        <v>0</v>
      </c>
      <c r="G1056" s="1">
        <v>0</v>
      </c>
      <c r="H1056" s="1">
        <v>45092</v>
      </c>
      <c r="I1056" s="1">
        <v>45092</v>
      </c>
      <c r="J1056" s="1">
        <v>0</v>
      </c>
      <c r="K1056" s="1">
        <v>0</v>
      </c>
      <c r="L1056" s="1">
        <v>0</v>
      </c>
      <c r="M1056" s="1">
        <v>0</v>
      </c>
      <c r="N1056" s="1" t="s">
        <v>367</v>
      </c>
      <c r="O1056" s="1">
        <v>2023</v>
      </c>
    </row>
    <row r="1057" spans="1:15" ht="15.6" x14ac:dyDescent="0.3">
      <c r="A1057" s="1" t="s">
        <v>216</v>
      </c>
      <c r="B1057" s="1" t="s">
        <v>217</v>
      </c>
      <c r="C1057" s="1" t="s">
        <v>201</v>
      </c>
      <c r="D1057" s="1">
        <v>2</v>
      </c>
      <c r="E1057" s="1">
        <v>94.208750000000009</v>
      </c>
      <c r="F1057" s="1">
        <v>0</v>
      </c>
      <c r="G1057" s="1">
        <v>0</v>
      </c>
      <c r="H1057" s="1">
        <v>45092</v>
      </c>
      <c r="I1057" s="1">
        <v>45092</v>
      </c>
      <c r="J1057" s="1">
        <v>0</v>
      </c>
      <c r="K1057" s="1">
        <v>0</v>
      </c>
      <c r="L1057" s="1">
        <v>2</v>
      </c>
      <c r="M1057" s="1">
        <v>94.208750000000009</v>
      </c>
      <c r="N1057" s="1" t="s">
        <v>367</v>
      </c>
      <c r="O1057" s="1">
        <v>2023</v>
      </c>
    </row>
    <row r="1058" spans="1:15" ht="15.6" x14ac:dyDescent="0.3">
      <c r="A1058" s="1" t="s">
        <v>218</v>
      </c>
      <c r="B1058" s="1" t="s">
        <v>219</v>
      </c>
      <c r="C1058" s="1" t="s">
        <v>201</v>
      </c>
      <c r="D1058" s="1">
        <v>2</v>
      </c>
      <c r="E1058" s="1">
        <v>76.699999999999989</v>
      </c>
      <c r="F1058" s="1">
        <v>0</v>
      </c>
      <c r="G1058" s="1">
        <v>0</v>
      </c>
      <c r="H1058" s="1">
        <v>45092</v>
      </c>
      <c r="I1058" s="1">
        <v>45092</v>
      </c>
      <c r="J1058" s="1">
        <v>1</v>
      </c>
      <c r="K1058" s="1">
        <f>E1058/D1058</f>
        <v>38.349999999999994</v>
      </c>
      <c r="L1058" s="1">
        <v>1</v>
      </c>
      <c r="M1058" s="1">
        <v>38.349999999999994</v>
      </c>
      <c r="N1058" s="1" t="s">
        <v>367</v>
      </c>
      <c r="O1058" s="1">
        <v>2023</v>
      </c>
    </row>
    <row r="1059" spans="1:15" ht="15.6" x14ac:dyDescent="0.3">
      <c r="A1059" s="1" t="s">
        <v>220</v>
      </c>
      <c r="B1059" s="1" t="s">
        <v>359</v>
      </c>
      <c r="C1059" s="1" t="s">
        <v>90</v>
      </c>
      <c r="D1059" s="1">
        <v>1</v>
      </c>
      <c r="E1059" s="1">
        <v>5247.35</v>
      </c>
      <c r="F1059" s="1">
        <v>3</v>
      </c>
      <c r="G1059" s="1">
        <v>11830.68</v>
      </c>
      <c r="H1059" s="1">
        <v>45092</v>
      </c>
      <c r="I1059" s="1">
        <v>45092</v>
      </c>
      <c r="J1059" s="1">
        <v>1</v>
      </c>
      <c r="K1059" s="1">
        <f>+E1059/D1059*J1059</f>
        <v>5247.35</v>
      </c>
      <c r="L1059" s="1">
        <v>3</v>
      </c>
      <c r="M1059" s="1">
        <v>11830.68</v>
      </c>
      <c r="N1059" s="1" t="s">
        <v>367</v>
      </c>
      <c r="O1059" s="1">
        <v>2023</v>
      </c>
    </row>
    <row r="1060" spans="1:15" ht="15.6" x14ac:dyDescent="0.3">
      <c r="A1060" s="1" t="s">
        <v>222</v>
      </c>
      <c r="B1060" s="1" t="s">
        <v>223</v>
      </c>
      <c r="C1060" s="1" t="s">
        <v>90</v>
      </c>
      <c r="D1060" s="1">
        <v>6</v>
      </c>
      <c r="E1060" s="1">
        <v>35365.19</v>
      </c>
      <c r="F1060" s="1">
        <v>1</v>
      </c>
      <c r="G1060" s="1">
        <v>4296.38</v>
      </c>
      <c r="H1060" s="1">
        <v>45092</v>
      </c>
      <c r="I1060" s="1">
        <v>45092</v>
      </c>
      <c r="J1060" s="1">
        <f>1+2</f>
        <v>3</v>
      </c>
      <c r="K1060" s="1">
        <f>E1060/D1060*J1060</f>
        <v>17682.595000000001</v>
      </c>
      <c r="L1060" s="1">
        <v>4</v>
      </c>
      <c r="M1060" s="1">
        <v>21978.974000000002</v>
      </c>
      <c r="N1060" s="1" t="s">
        <v>367</v>
      </c>
      <c r="O1060" s="1">
        <v>2023</v>
      </c>
    </row>
    <row r="1061" spans="1:15" ht="15.6" x14ac:dyDescent="0.3">
      <c r="A1061" s="1" t="s">
        <v>225</v>
      </c>
      <c r="B1061" s="1" t="s">
        <v>226</v>
      </c>
      <c r="C1061" s="1" t="s">
        <v>90</v>
      </c>
      <c r="D1061" s="1">
        <v>1</v>
      </c>
      <c r="E1061" s="1">
        <v>5610.9</v>
      </c>
      <c r="F1061" s="1">
        <v>0</v>
      </c>
      <c r="G1061" s="1">
        <v>0</v>
      </c>
      <c r="H1061" s="1">
        <v>45092</v>
      </c>
      <c r="I1061" s="1">
        <v>45092</v>
      </c>
      <c r="J1061" s="1">
        <v>0</v>
      </c>
      <c r="K1061" s="1">
        <v>0</v>
      </c>
      <c r="L1061" s="1">
        <v>1</v>
      </c>
      <c r="M1061" s="1">
        <v>5610.9</v>
      </c>
      <c r="N1061" s="1" t="s">
        <v>367</v>
      </c>
      <c r="O1061" s="1">
        <v>2023</v>
      </c>
    </row>
    <row r="1062" spans="1:15" ht="15.6" x14ac:dyDescent="0.3">
      <c r="A1062" s="1" t="s">
        <v>227</v>
      </c>
      <c r="B1062" s="1" t="s">
        <v>228</v>
      </c>
      <c r="C1062" s="1" t="s">
        <v>90</v>
      </c>
      <c r="D1062" s="1">
        <v>2</v>
      </c>
      <c r="E1062" s="1">
        <v>22479</v>
      </c>
      <c r="F1062" s="1">
        <v>0</v>
      </c>
      <c r="G1062" s="1">
        <v>0</v>
      </c>
      <c r="H1062" s="1">
        <v>45092</v>
      </c>
      <c r="I1062" s="1">
        <v>45092</v>
      </c>
      <c r="J1062" s="1">
        <v>1</v>
      </c>
      <c r="K1062" s="1">
        <f>E1062/D1062</f>
        <v>11239.5</v>
      </c>
      <c r="L1062" s="1">
        <v>1</v>
      </c>
      <c r="M1062" s="1">
        <v>11239.5</v>
      </c>
      <c r="N1062" s="1" t="s">
        <v>367</v>
      </c>
      <c r="O1062" s="1">
        <v>2023</v>
      </c>
    </row>
    <row r="1063" spans="1:15" ht="15.6" x14ac:dyDescent="0.3">
      <c r="A1063" s="1" t="s">
        <v>229</v>
      </c>
      <c r="B1063" s="1" t="s">
        <v>230</v>
      </c>
      <c r="C1063" s="1" t="s">
        <v>90</v>
      </c>
      <c r="D1063" s="1">
        <v>1</v>
      </c>
      <c r="E1063" s="1">
        <v>6669.9971999999998</v>
      </c>
      <c r="F1063" s="1">
        <v>0</v>
      </c>
      <c r="G1063" s="1">
        <v>0</v>
      </c>
      <c r="H1063" s="1">
        <v>45092</v>
      </c>
      <c r="I1063" s="1">
        <v>45092</v>
      </c>
      <c r="J1063" s="1">
        <v>0</v>
      </c>
      <c r="K1063" s="1">
        <v>0</v>
      </c>
      <c r="L1063" s="1">
        <v>1</v>
      </c>
      <c r="M1063" s="1">
        <v>6669.9971999999998</v>
      </c>
      <c r="N1063" s="1" t="s">
        <v>367</v>
      </c>
      <c r="O1063" s="1">
        <v>2023</v>
      </c>
    </row>
    <row r="1064" spans="1:15" ht="15.6" x14ac:dyDescent="0.3">
      <c r="A1064" s="1" t="s">
        <v>231</v>
      </c>
      <c r="B1064" s="1" t="s">
        <v>232</v>
      </c>
      <c r="C1064" s="1" t="s">
        <v>90</v>
      </c>
      <c r="D1064" s="1">
        <v>0</v>
      </c>
      <c r="E1064" s="1">
        <v>0</v>
      </c>
      <c r="F1064" s="1">
        <v>0</v>
      </c>
      <c r="G1064" s="1">
        <v>0</v>
      </c>
      <c r="H1064" s="1">
        <v>45092</v>
      </c>
      <c r="I1064" s="1">
        <v>45092</v>
      </c>
      <c r="J1064" s="1">
        <v>0</v>
      </c>
      <c r="K1064" s="1">
        <v>0</v>
      </c>
      <c r="L1064" s="1">
        <v>0</v>
      </c>
      <c r="M1064" s="1">
        <v>0</v>
      </c>
      <c r="N1064" s="1" t="s">
        <v>367</v>
      </c>
      <c r="O1064" s="1">
        <v>2023</v>
      </c>
    </row>
    <row r="1065" spans="1:15" ht="15.6" x14ac:dyDescent="0.3">
      <c r="A1065" s="1" t="s">
        <v>233</v>
      </c>
      <c r="B1065" s="1" t="s">
        <v>360</v>
      </c>
      <c r="C1065" s="1" t="s">
        <v>90</v>
      </c>
      <c r="D1065" s="1">
        <v>0</v>
      </c>
      <c r="E1065" s="1">
        <v>0</v>
      </c>
      <c r="F1065" s="1">
        <v>0</v>
      </c>
      <c r="G1065" s="1">
        <v>0</v>
      </c>
      <c r="H1065" s="1">
        <v>45092</v>
      </c>
      <c r="I1065" s="1">
        <v>45092</v>
      </c>
      <c r="J1065" s="1">
        <v>0</v>
      </c>
      <c r="K1065" s="1">
        <v>0</v>
      </c>
      <c r="L1065" s="1">
        <v>0</v>
      </c>
      <c r="M1065" s="1">
        <v>0</v>
      </c>
      <c r="N1065" s="1" t="s">
        <v>367</v>
      </c>
      <c r="O1065" s="1">
        <v>2023</v>
      </c>
    </row>
    <row r="1066" spans="1:15" ht="15.6" x14ac:dyDescent="0.3">
      <c r="A1066" s="1" t="s">
        <v>235</v>
      </c>
      <c r="B1066" s="1" t="s">
        <v>234</v>
      </c>
      <c r="C1066" s="1" t="s">
        <v>90</v>
      </c>
      <c r="D1066" s="1">
        <v>0</v>
      </c>
      <c r="E1066" s="1">
        <v>0</v>
      </c>
      <c r="F1066" s="1">
        <v>0</v>
      </c>
      <c r="G1066" s="1">
        <v>0</v>
      </c>
      <c r="H1066" s="1">
        <v>45092</v>
      </c>
      <c r="I1066" s="1">
        <v>45092</v>
      </c>
      <c r="J1066" s="1">
        <v>0</v>
      </c>
      <c r="K1066" s="1">
        <v>0</v>
      </c>
      <c r="L1066" s="1">
        <v>0</v>
      </c>
      <c r="M1066" s="1">
        <v>0</v>
      </c>
      <c r="N1066" s="1" t="s">
        <v>367</v>
      </c>
      <c r="O1066" s="1">
        <v>2023</v>
      </c>
    </row>
    <row r="1067" spans="1:15" ht="15.6" x14ac:dyDescent="0.3">
      <c r="A1067" s="1" t="s">
        <v>237</v>
      </c>
      <c r="B1067" s="1" t="s">
        <v>236</v>
      </c>
      <c r="C1067" s="1" t="s">
        <v>90</v>
      </c>
      <c r="D1067" s="1">
        <v>11</v>
      </c>
      <c r="E1067" s="1">
        <v>5469.9635294117643</v>
      </c>
      <c r="F1067" s="1">
        <v>0</v>
      </c>
      <c r="G1067" s="1">
        <v>0</v>
      </c>
      <c r="H1067" s="1">
        <v>45092</v>
      </c>
      <c r="I1067" s="1">
        <v>45092</v>
      </c>
      <c r="J1067" s="1">
        <v>1</v>
      </c>
      <c r="K1067" s="1">
        <f>E1067/D1067*J1067</f>
        <v>497.26941176470586</v>
      </c>
      <c r="L1067" s="1">
        <v>10</v>
      </c>
      <c r="M1067" s="1">
        <v>4972.6941176470582</v>
      </c>
      <c r="N1067" s="1" t="s">
        <v>367</v>
      </c>
      <c r="O1067" s="1">
        <v>2023</v>
      </c>
    </row>
    <row r="1068" spans="1:15" ht="15.6" x14ac:dyDescent="0.3">
      <c r="A1068" s="1" t="s">
        <v>239</v>
      </c>
      <c r="B1068" s="1" t="s">
        <v>238</v>
      </c>
      <c r="C1068" s="1" t="s">
        <v>90</v>
      </c>
      <c r="D1068" s="1">
        <v>2</v>
      </c>
      <c r="E1068" s="1">
        <v>14278</v>
      </c>
      <c r="F1068" s="1">
        <v>0</v>
      </c>
      <c r="G1068" s="1">
        <v>0</v>
      </c>
      <c r="H1068" s="1">
        <v>45092</v>
      </c>
      <c r="I1068" s="1">
        <v>45092</v>
      </c>
      <c r="J1068" s="1">
        <v>0</v>
      </c>
      <c r="K1068" s="1">
        <v>0</v>
      </c>
      <c r="L1068" s="1">
        <v>2</v>
      </c>
      <c r="M1068" s="1">
        <v>14278</v>
      </c>
      <c r="N1068" s="1" t="s">
        <v>367</v>
      </c>
      <c r="O1068" s="1">
        <v>2023</v>
      </c>
    </row>
    <row r="1069" spans="1:15" ht="15.6" x14ac:dyDescent="0.3">
      <c r="A1069" s="1" t="s">
        <v>241</v>
      </c>
      <c r="B1069" s="1" t="s">
        <v>240</v>
      </c>
      <c r="C1069" s="1" t="s">
        <v>90</v>
      </c>
      <c r="D1069" s="1">
        <v>2</v>
      </c>
      <c r="E1069" s="1">
        <v>1046.2495333333334</v>
      </c>
      <c r="F1069" s="1">
        <v>0</v>
      </c>
      <c r="G1069" s="1">
        <v>0</v>
      </c>
      <c r="H1069" s="1">
        <v>45092</v>
      </c>
      <c r="I1069" s="1">
        <v>45092</v>
      </c>
      <c r="J1069" s="1">
        <v>0</v>
      </c>
      <c r="K1069" s="1">
        <v>0</v>
      </c>
      <c r="L1069" s="1">
        <v>2</v>
      </c>
      <c r="M1069" s="1">
        <v>1046.2495333333334</v>
      </c>
      <c r="N1069" s="1" t="s">
        <v>367</v>
      </c>
      <c r="O1069" s="1">
        <v>2023</v>
      </c>
    </row>
    <row r="1070" spans="1:15" ht="15.6" x14ac:dyDescent="0.3">
      <c r="A1070" s="1" t="s">
        <v>243</v>
      </c>
      <c r="B1070" s="1" t="s">
        <v>242</v>
      </c>
      <c r="C1070" s="1" t="s">
        <v>90</v>
      </c>
      <c r="D1070" s="1">
        <v>2</v>
      </c>
      <c r="E1070" s="1">
        <v>283.19999999999993</v>
      </c>
      <c r="F1070" s="1">
        <v>0</v>
      </c>
      <c r="G1070" s="1">
        <v>0</v>
      </c>
      <c r="H1070" s="1">
        <v>45092</v>
      </c>
      <c r="I1070" s="1">
        <v>45092</v>
      </c>
      <c r="J1070" s="1">
        <v>1</v>
      </c>
      <c r="K1070" s="1">
        <f>E1070/D1070*J1070</f>
        <v>141.59999999999997</v>
      </c>
      <c r="L1070" s="1">
        <v>1</v>
      </c>
      <c r="M1070" s="1">
        <v>141.59999999999997</v>
      </c>
      <c r="N1070" s="1" t="s">
        <v>367</v>
      </c>
      <c r="O1070" s="1">
        <v>2023</v>
      </c>
    </row>
    <row r="1071" spans="1:15" ht="15.6" x14ac:dyDescent="0.3">
      <c r="A1071" s="1" t="s">
        <v>245</v>
      </c>
      <c r="B1071" s="1" t="s">
        <v>244</v>
      </c>
      <c r="C1071" s="1" t="s">
        <v>90</v>
      </c>
      <c r="D1071" s="1">
        <v>6</v>
      </c>
      <c r="E1071" s="1">
        <v>3903.4107428571424</v>
      </c>
      <c r="F1071" s="1">
        <v>0</v>
      </c>
      <c r="G1071" s="1">
        <v>0</v>
      </c>
      <c r="H1071" s="1">
        <v>45092</v>
      </c>
      <c r="I1071" s="1">
        <v>45092</v>
      </c>
      <c r="J1071" s="1">
        <v>0</v>
      </c>
      <c r="K1071" s="1">
        <v>0</v>
      </c>
      <c r="L1071" s="1">
        <v>6</v>
      </c>
      <c r="M1071" s="1">
        <v>3903.4107428571424</v>
      </c>
      <c r="N1071" s="1" t="s">
        <v>367</v>
      </c>
      <c r="O1071" s="1">
        <v>2023</v>
      </c>
    </row>
    <row r="1072" spans="1:15" ht="15.6" x14ac:dyDescent="0.3">
      <c r="A1072" s="1" t="s">
        <v>247</v>
      </c>
      <c r="B1072" s="1" t="s">
        <v>361</v>
      </c>
      <c r="C1072" s="1" t="s">
        <v>90</v>
      </c>
      <c r="D1072" s="1">
        <v>0</v>
      </c>
      <c r="E1072" s="1">
        <v>0</v>
      </c>
      <c r="F1072" s="1">
        <v>4</v>
      </c>
      <c r="G1072" s="1">
        <v>24591.200000000001</v>
      </c>
      <c r="H1072" s="1">
        <v>45092</v>
      </c>
      <c r="I1072" s="1">
        <v>45092</v>
      </c>
      <c r="J1072" s="1">
        <v>1</v>
      </c>
      <c r="K1072" s="1">
        <f>G1072/F1072</f>
        <v>6147.8</v>
      </c>
      <c r="L1072" s="1">
        <v>3</v>
      </c>
      <c r="M1072" s="1">
        <v>18443.400000000001</v>
      </c>
      <c r="N1072" s="1" t="s">
        <v>367</v>
      </c>
      <c r="O1072" s="1">
        <v>2023</v>
      </c>
    </row>
    <row r="1073" spans="1:15" ht="15.6" x14ac:dyDescent="0.3">
      <c r="A1073" s="1" t="s">
        <v>249</v>
      </c>
      <c r="B1073" s="1" t="s">
        <v>362</v>
      </c>
      <c r="C1073" s="1" t="s">
        <v>201</v>
      </c>
      <c r="D1073" s="1">
        <v>0</v>
      </c>
      <c r="E1073" s="1">
        <v>0</v>
      </c>
      <c r="F1073" s="1">
        <v>0</v>
      </c>
      <c r="G1073" s="1">
        <v>0</v>
      </c>
      <c r="H1073" s="1">
        <v>45092</v>
      </c>
      <c r="I1073" s="1">
        <v>45092</v>
      </c>
      <c r="J1073" s="1">
        <v>0</v>
      </c>
      <c r="K1073" s="1">
        <v>0</v>
      </c>
      <c r="L1073" s="1">
        <v>0</v>
      </c>
      <c r="M1073" s="1">
        <v>0</v>
      </c>
      <c r="N1073" s="1" t="s">
        <v>367</v>
      </c>
      <c r="O1073" s="1">
        <v>2023</v>
      </c>
    </row>
    <row r="1074" spans="1:15" ht="15.6" x14ac:dyDescent="0.3">
      <c r="A1074" s="1" t="s">
        <v>251</v>
      </c>
      <c r="B1074" s="1" t="s">
        <v>248</v>
      </c>
      <c r="C1074" s="1" t="s">
        <v>201</v>
      </c>
      <c r="D1074" s="1">
        <v>0</v>
      </c>
      <c r="E1074" s="1">
        <v>0</v>
      </c>
      <c r="F1074" s="1">
        <v>0</v>
      </c>
      <c r="G1074" s="1">
        <v>0</v>
      </c>
      <c r="H1074" s="1">
        <v>45092</v>
      </c>
      <c r="I1074" s="1">
        <v>45092</v>
      </c>
      <c r="J1074" s="1">
        <v>0</v>
      </c>
      <c r="K1074" s="1">
        <v>0</v>
      </c>
      <c r="L1074" s="1">
        <v>0</v>
      </c>
      <c r="M1074" s="1">
        <v>0</v>
      </c>
      <c r="N1074" s="1" t="s">
        <v>367</v>
      </c>
      <c r="O1074" s="1">
        <v>2023</v>
      </c>
    </row>
    <row r="1075" spans="1:15" ht="15.6" x14ac:dyDescent="0.3">
      <c r="A1075" s="1" t="s">
        <v>363</v>
      </c>
      <c r="B1075" s="1" t="s">
        <v>250</v>
      </c>
      <c r="C1075" s="1" t="s">
        <v>201</v>
      </c>
      <c r="D1075" s="1">
        <v>0</v>
      </c>
      <c r="E1075" s="1">
        <v>0</v>
      </c>
      <c r="F1075" s="1">
        <v>0</v>
      </c>
      <c r="G1075" s="1">
        <v>0</v>
      </c>
      <c r="H1075" s="1">
        <v>45092</v>
      </c>
      <c r="I1075" s="1">
        <v>45092</v>
      </c>
      <c r="J1075" s="1">
        <v>0</v>
      </c>
      <c r="K1075" s="1">
        <v>0</v>
      </c>
      <c r="L1075" s="1">
        <v>0</v>
      </c>
      <c r="M1075" s="1">
        <v>0</v>
      </c>
      <c r="N1075" s="1" t="s">
        <v>367</v>
      </c>
      <c r="O1075" s="1">
        <v>2023</v>
      </c>
    </row>
    <row r="1076" spans="1:15" ht="15.6" x14ac:dyDescent="0.3">
      <c r="A1076" s="1" t="s">
        <v>364</v>
      </c>
      <c r="B1076" s="1" t="s">
        <v>252</v>
      </c>
      <c r="C1076" s="1" t="s">
        <v>90</v>
      </c>
      <c r="D1076" s="1">
        <v>8</v>
      </c>
      <c r="E1076" s="1">
        <v>2328.1120000000001</v>
      </c>
      <c r="F1076" s="1">
        <v>0</v>
      </c>
      <c r="G1076" s="1">
        <v>0</v>
      </c>
      <c r="H1076" s="1">
        <v>45092</v>
      </c>
      <c r="I1076" s="1">
        <v>45092</v>
      </c>
      <c r="J1076" s="1">
        <v>4</v>
      </c>
      <c r="K1076" s="1">
        <f>E1076/D1076*J1076</f>
        <v>1164.056</v>
      </c>
      <c r="L1076" s="1">
        <v>4</v>
      </c>
      <c r="M1076" s="1">
        <v>1164.056</v>
      </c>
      <c r="N1076" s="1" t="s">
        <v>367</v>
      </c>
      <c r="O1076" s="1">
        <v>2023</v>
      </c>
    </row>
    <row r="1077" spans="1:15" ht="15.6" x14ac:dyDescent="0.3">
      <c r="A1077" s="1" t="s">
        <v>501</v>
      </c>
      <c r="B1077" s="1" t="s">
        <v>369</v>
      </c>
      <c r="C1077" s="1" t="s">
        <v>90</v>
      </c>
      <c r="D1077" s="1">
        <v>1</v>
      </c>
      <c r="E1077" s="1">
        <v>72</v>
      </c>
      <c r="F1077" s="1">
        <v>0</v>
      </c>
      <c r="G1077" s="1">
        <v>0</v>
      </c>
      <c r="H1077" s="1">
        <v>45092</v>
      </c>
      <c r="I1077" s="1">
        <v>45092</v>
      </c>
      <c r="J1077" s="1">
        <v>1</v>
      </c>
      <c r="K1077" s="1">
        <f>+E1077/D1077</f>
        <v>72</v>
      </c>
      <c r="L1077" s="1">
        <v>0</v>
      </c>
      <c r="M1077" s="1">
        <v>0</v>
      </c>
      <c r="N1077" s="1" t="s">
        <v>367</v>
      </c>
      <c r="O1077" s="1">
        <v>2023</v>
      </c>
    </row>
    <row r="1078" spans="1:15" ht="15.6" x14ac:dyDescent="0.3">
      <c r="A1078" s="1" t="s">
        <v>502</v>
      </c>
      <c r="B1078" s="1" t="s">
        <v>370</v>
      </c>
      <c r="C1078" s="1" t="s">
        <v>90</v>
      </c>
      <c r="D1078" s="1">
        <v>2</v>
      </c>
      <c r="E1078" s="1">
        <v>144.00666666666666</v>
      </c>
      <c r="F1078" s="1">
        <v>0</v>
      </c>
      <c r="G1078" s="1">
        <v>0</v>
      </c>
      <c r="H1078" s="1">
        <v>45092</v>
      </c>
      <c r="I1078" s="1">
        <v>45092</v>
      </c>
      <c r="J1078" s="1">
        <v>1</v>
      </c>
      <c r="K1078" s="1">
        <f>E1078/D1078</f>
        <v>72.00333333333333</v>
      </c>
      <c r="L1078" s="1">
        <v>1</v>
      </c>
      <c r="M1078" s="1">
        <v>72.00333333333333</v>
      </c>
      <c r="N1078" s="1" t="s">
        <v>367</v>
      </c>
      <c r="O1078" s="1">
        <v>2023</v>
      </c>
    </row>
    <row r="1079" spans="1:15" ht="15.6" x14ac:dyDescent="0.3">
      <c r="A1079" s="1" t="s">
        <v>503</v>
      </c>
      <c r="B1079" s="1" t="s">
        <v>371</v>
      </c>
      <c r="C1079" s="1" t="s">
        <v>90</v>
      </c>
      <c r="D1079" s="1">
        <v>0</v>
      </c>
      <c r="E1079" s="1">
        <v>0</v>
      </c>
      <c r="F1079" s="1">
        <v>0</v>
      </c>
      <c r="G1079" s="1">
        <v>0</v>
      </c>
      <c r="H1079" s="1">
        <v>45092</v>
      </c>
      <c r="I1079" s="1">
        <v>45092</v>
      </c>
      <c r="J1079" s="1">
        <v>0</v>
      </c>
      <c r="K1079" s="1">
        <v>0</v>
      </c>
      <c r="L1079" s="1">
        <v>0</v>
      </c>
      <c r="M1079" s="1">
        <v>0</v>
      </c>
      <c r="N1079" s="1" t="s">
        <v>367</v>
      </c>
      <c r="O1079" s="1">
        <v>2023</v>
      </c>
    </row>
    <row r="1080" spans="1:15" ht="15.6" x14ac:dyDescent="0.3">
      <c r="A1080" s="1" t="s">
        <v>504</v>
      </c>
      <c r="B1080" s="1" t="s">
        <v>372</v>
      </c>
      <c r="C1080" s="1" t="s">
        <v>90</v>
      </c>
      <c r="D1080" s="1">
        <v>1</v>
      </c>
      <c r="E1080" s="1">
        <v>31.131666666666668</v>
      </c>
      <c r="F1080" s="1">
        <v>0</v>
      </c>
      <c r="G1080" s="1">
        <v>0</v>
      </c>
      <c r="H1080" s="1">
        <v>45092</v>
      </c>
      <c r="I1080" s="1">
        <v>45092</v>
      </c>
      <c r="J1080" s="1">
        <v>0</v>
      </c>
      <c r="K1080" s="1">
        <v>0</v>
      </c>
      <c r="L1080" s="1">
        <v>1</v>
      </c>
      <c r="M1080" s="1">
        <v>31.131666666666668</v>
      </c>
      <c r="N1080" s="1" t="s">
        <v>367</v>
      </c>
      <c r="O1080" s="1">
        <v>2023</v>
      </c>
    </row>
    <row r="1081" spans="1:15" ht="15.6" x14ac:dyDescent="0.3">
      <c r="A1081" s="1" t="s">
        <v>505</v>
      </c>
      <c r="B1081" s="1" t="s">
        <v>373</v>
      </c>
      <c r="C1081" s="1" t="s">
        <v>90</v>
      </c>
      <c r="D1081" s="1">
        <v>2</v>
      </c>
      <c r="E1081" s="1">
        <v>780</v>
      </c>
      <c r="F1081" s="1">
        <v>0</v>
      </c>
      <c r="G1081" s="1">
        <v>0</v>
      </c>
      <c r="H1081" s="1">
        <v>45092</v>
      </c>
      <c r="I1081" s="1">
        <v>45092</v>
      </c>
      <c r="J1081" s="1">
        <v>2</v>
      </c>
      <c r="K1081" s="1">
        <f>+E1081/D1081</f>
        <v>390</v>
      </c>
      <c r="L1081" s="1">
        <v>0</v>
      </c>
      <c r="M1081" s="1">
        <v>0</v>
      </c>
      <c r="N1081" s="1" t="s">
        <v>367</v>
      </c>
      <c r="O1081" s="1">
        <v>2023</v>
      </c>
    </row>
    <row r="1082" spans="1:15" ht="15.6" x14ac:dyDescent="0.3">
      <c r="A1082" s="1" t="s">
        <v>506</v>
      </c>
      <c r="B1082" s="1" t="s">
        <v>374</v>
      </c>
      <c r="C1082" s="1" t="s">
        <v>90</v>
      </c>
      <c r="D1082" s="1">
        <v>4</v>
      </c>
      <c r="E1082" s="1">
        <v>167.97777777777782</v>
      </c>
      <c r="F1082" s="1">
        <v>0</v>
      </c>
      <c r="G1082" s="1">
        <v>0</v>
      </c>
      <c r="H1082" s="1">
        <v>45092</v>
      </c>
      <c r="I1082" s="1">
        <v>45092</v>
      </c>
      <c r="J1082" s="1">
        <v>0</v>
      </c>
      <c r="K1082" s="1">
        <v>0</v>
      </c>
      <c r="L1082" s="1">
        <v>4</v>
      </c>
      <c r="M1082" s="1">
        <v>167.97777777777782</v>
      </c>
      <c r="N1082" s="1" t="s">
        <v>367</v>
      </c>
      <c r="O1082" s="1">
        <v>2023</v>
      </c>
    </row>
    <row r="1083" spans="1:15" ht="15.6" x14ac:dyDescent="0.3">
      <c r="A1083" s="1" t="s">
        <v>507</v>
      </c>
      <c r="B1083" s="1" t="s">
        <v>375</v>
      </c>
      <c r="C1083" s="1" t="s">
        <v>90</v>
      </c>
      <c r="D1083" s="1">
        <v>4</v>
      </c>
      <c r="E1083" s="1">
        <v>470.39333333333332</v>
      </c>
      <c r="F1083" s="1">
        <v>0</v>
      </c>
      <c r="G1083" s="1">
        <v>0</v>
      </c>
      <c r="H1083" s="1">
        <v>45092</v>
      </c>
      <c r="I1083" s="1">
        <v>45092</v>
      </c>
      <c r="J1083" s="1">
        <v>0</v>
      </c>
      <c r="K1083" s="1">
        <v>0</v>
      </c>
      <c r="L1083" s="1">
        <v>4</v>
      </c>
      <c r="M1083" s="1">
        <v>470.39333333333332</v>
      </c>
      <c r="N1083" s="1" t="s">
        <v>367</v>
      </c>
      <c r="O1083" s="1">
        <v>2023</v>
      </c>
    </row>
    <row r="1084" spans="1:15" ht="15.6" x14ac:dyDescent="0.3">
      <c r="A1084" s="1" t="s">
        <v>511</v>
      </c>
      <c r="B1084" s="1" t="s">
        <v>508</v>
      </c>
      <c r="C1084" s="1" t="s">
        <v>90</v>
      </c>
      <c r="D1084" s="1">
        <v>1</v>
      </c>
      <c r="E1084" s="1">
        <v>4296.38</v>
      </c>
      <c r="F1084" s="1">
        <v>1</v>
      </c>
      <c r="G1084" s="1">
        <v>4296.38</v>
      </c>
      <c r="H1084" s="1">
        <v>45092</v>
      </c>
      <c r="I1084" s="1">
        <v>45092</v>
      </c>
      <c r="J1084" s="1">
        <v>1</v>
      </c>
      <c r="K1084" s="1">
        <f>+G1084/F1084*J1084</f>
        <v>4296.38</v>
      </c>
      <c r="L1084" s="1">
        <v>1</v>
      </c>
      <c r="M1084" s="1">
        <v>4296.38</v>
      </c>
      <c r="N1084" s="1" t="s">
        <v>367</v>
      </c>
      <c r="O1084" s="1">
        <v>2023</v>
      </c>
    </row>
    <row r="1085" spans="1:15" ht="15.6" x14ac:dyDescent="0.3">
      <c r="A1085" s="1" t="s">
        <v>514</v>
      </c>
      <c r="B1085" s="1" t="s">
        <v>509</v>
      </c>
      <c r="C1085" s="1" t="s">
        <v>90</v>
      </c>
      <c r="D1085" s="1">
        <v>1</v>
      </c>
      <c r="E1085" s="1">
        <v>4296.38</v>
      </c>
      <c r="F1085" s="1">
        <v>1</v>
      </c>
      <c r="G1085" s="1">
        <v>4296.38</v>
      </c>
      <c r="H1085" s="1">
        <v>45092</v>
      </c>
      <c r="I1085" s="1">
        <v>45092</v>
      </c>
      <c r="J1085" s="1">
        <v>1</v>
      </c>
      <c r="K1085" s="1">
        <f>+G1085/F1085*J1085</f>
        <v>4296.38</v>
      </c>
      <c r="L1085" s="1">
        <v>1</v>
      </c>
      <c r="M1085" s="1">
        <v>4296.38</v>
      </c>
      <c r="N1085" s="1" t="s">
        <v>367</v>
      </c>
      <c r="O1085" s="1">
        <v>2023</v>
      </c>
    </row>
    <row r="1086" spans="1:15" ht="15.6" x14ac:dyDescent="0.3">
      <c r="A1086" s="1" t="s">
        <v>515</v>
      </c>
      <c r="B1086" s="1" t="s">
        <v>543</v>
      </c>
      <c r="C1086" s="1" t="s">
        <v>90</v>
      </c>
      <c r="D1086" s="1">
        <v>1</v>
      </c>
      <c r="E1086" s="1">
        <v>684.99</v>
      </c>
      <c r="F1086" s="1">
        <v>4</v>
      </c>
      <c r="G1086" s="1">
        <v>2794.24</v>
      </c>
      <c r="H1086" s="1">
        <v>45092</v>
      </c>
      <c r="I1086" s="1">
        <v>45092</v>
      </c>
      <c r="J1086" s="1">
        <v>0</v>
      </c>
      <c r="K1086" s="1">
        <v>0</v>
      </c>
      <c r="L1086" s="1">
        <v>5</v>
      </c>
      <c r="M1086" s="1">
        <v>3479.2299999999996</v>
      </c>
      <c r="N1086" s="1" t="s">
        <v>367</v>
      </c>
      <c r="O1086" s="1">
        <v>2023</v>
      </c>
    </row>
    <row r="1087" spans="1:15" ht="15.6" x14ac:dyDescent="0.3">
      <c r="A1087" s="1" t="s">
        <v>516</v>
      </c>
      <c r="B1087" s="1" t="s">
        <v>544</v>
      </c>
      <c r="C1087" s="1" t="s">
        <v>90</v>
      </c>
      <c r="D1087" s="1">
        <v>1</v>
      </c>
      <c r="E1087" s="1">
        <v>509.99599999999998</v>
      </c>
      <c r="F1087" s="1">
        <v>0</v>
      </c>
      <c r="G1087" s="1">
        <v>0</v>
      </c>
      <c r="H1087" s="1">
        <v>45092</v>
      </c>
      <c r="I1087" s="1">
        <v>45092</v>
      </c>
      <c r="J1087" s="1">
        <v>1</v>
      </c>
      <c r="K1087" s="1">
        <v>509.99599999999998</v>
      </c>
      <c r="L1087" s="1">
        <v>0</v>
      </c>
      <c r="M1087" s="1">
        <v>0</v>
      </c>
      <c r="N1087" s="1" t="s">
        <v>367</v>
      </c>
      <c r="O1087" s="1">
        <v>2023</v>
      </c>
    </row>
    <row r="1088" spans="1:15" ht="15.6" x14ac:dyDescent="0.3">
      <c r="A1088" s="1" t="s">
        <v>517</v>
      </c>
      <c r="B1088" s="1" t="s">
        <v>545</v>
      </c>
      <c r="C1088" s="1" t="s">
        <v>90</v>
      </c>
      <c r="D1088" s="1">
        <v>1</v>
      </c>
      <c r="E1088" s="1">
        <v>519.99059999999997</v>
      </c>
      <c r="F1088" s="1">
        <v>0</v>
      </c>
      <c r="G1088" s="1">
        <v>0</v>
      </c>
      <c r="H1088" s="1">
        <v>45092</v>
      </c>
      <c r="I1088" s="1">
        <v>45092</v>
      </c>
      <c r="J1088" s="1">
        <v>1</v>
      </c>
      <c r="K1088" s="1">
        <v>519.99059999999997</v>
      </c>
      <c r="L1088" s="1">
        <v>0</v>
      </c>
      <c r="M1088" s="1">
        <v>0</v>
      </c>
      <c r="N1088" s="1" t="s">
        <v>367</v>
      </c>
      <c r="O1088" s="1">
        <v>2023</v>
      </c>
    </row>
    <row r="1089" spans="1:15" ht="15.6" x14ac:dyDescent="0.3">
      <c r="A1089" s="1" t="s">
        <v>519</v>
      </c>
      <c r="B1089" s="1" t="s">
        <v>513</v>
      </c>
      <c r="C1089" s="1" t="s">
        <v>90</v>
      </c>
      <c r="D1089" s="1">
        <v>1</v>
      </c>
      <c r="E1089" s="1">
        <v>509.99599999999998</v>
      </c>
      <c r="F1089" s="1">
        <v>0</v>
      </c>
      <c r="G1089" s="1">
        <v>0</v>
      </c>
      <c r="H1089" s="1">
        <v>45092</v>
      </c>
      <c r="I1089" s="1">
        <v>45092</v>
      </c>
      <c r="J1089" s="1">
        <v>1</v>
      </c>
      <c r="K1089" s="1">
        <v>509.99599999999998</v>
      </c>
      <c r="L1089" s="1">
        <v>0</v>
      </c>
      <c r="M1089" s="1">
        <v>0</v>
      </c>
      <c r="N1089" s="1" t="s">
        <v>367</v>
      </c>
      <c r="O1089" s="1">
        <v>2023</v>
      </c>
    </row>
    <row r="1090" spans="1:15" ht="15.6" x14ac:dyDescent="0.3">
      <c r="A1090" s="1" t="s">
        <v>546</v>
      </c>
      <c r="B1090" s="1" t="s">
        <v>376</v>
      </c>
      <c r="C1090" s="1" t="s">
        <v>90</v>
      </c>
      <c r="D1090" s="1">
        <v>1</v>
      </c>
      <c r="E1090" s="1">
        <v>509.99599999999998</v>
      </c>
      <c r="F1090" s="1">
        <v>0</v>
      </c>
      <c r="G1090" s="1">
        <v>0</v>
      </c>
      <c r="H1090" s="1">
        <v>45092</v>
      </c>
      <c r="I1090" s="1">
        <v>45092</v>
      </c>
      <c r="J1090" s="1">
        <v>1</v>
      </c>
      <c r="K1090" s="1">
        <v>509.99599999999998</v>
      </c>
      <c r="L1090" s="1">
        <v>0</v>
      </c>
      <c r="M1090" s="1">
        <v>0</v>
      </c>
      <c r="N1090" s="1" t="s">
        <v>367</v>
      </c>
      <c r="O1090" s="1">
        <v>2023</v>
      </c>
    </row>
    <row r="1091" spans="1:15" ht="15.6" x14ac:dyDescent="0.3">
      <c r="A1091" s="1" t="s">
        <v>547</v>
      </c>
      <c r="B1091" s="1" t="s">
        <v>377</v>
      </c>
      <c r="C1091" s="1" t="s">
        <v>90</v>
      </c>
      <c r="D1091" s="1">
        <v>9</v>
      </c>
      <c r="E1091" s="1">
        <v>32922</v>
      </c>
      <c r="F1091" s="1">
        <v>0</v>
      </c>
      <c r="G1091" s="1">
        <v>0</v>
      </c>
      <c r="H1091" s="1">
        <v>45092</v>
      </c>
      <c r="I1091" s="1">
        <v>45092</v>
      </c>
      <c r="J1091" s="1">
        <v>0</v>
      </c>
      <c r="K1091" s="1">
        <v>0</v>
      </c>
      <c r="L1091" s="1">
        <v>9</v>
      </c>
      <c r="M1091" s="1">
        <v>32922</v>
      </c>
      <c r="N1091" s="1" t="s">
        <v>367</v>
      </c>
      <c r="O1091" s="1">
        <v>2023</v>
      </c>
    </row>
    <row r="1092" spans="1:15" ht="15.6" x14ac:dyDescent="0.3">
      <c r="A1092" s="1" t="s">
        <v>548</v>
      </c>
      <c r="B1092" s="1" t="s">
        <v>378</v>
      </c>
      <c r="C1092" s="1" t="s">
        <v>90</v>
      </c>
      <c r="D1092" s="1">
        <v>8</v>
      </c>
      <c r="E1092" s="1">
        <v>18880</v>
      </c>
      <c r="F1092" s="1">
        <v>0</v>
      </c>
      <c r="G1092" s="1">
        <v>0</v>
      </c>
      <c r="H1092" s="1">
        <v>45092</v>
      </c>
      <c r="I1092" s="1">
        <v>45092</v>
      </c>
      <c r="J1092" s="1">
        <v>0</v>
      </c>
      <c r="K1092" s="1">
        <v>0</v>
      </c>
      <c r="L1092" s="1">
        <v>8</v>
      </c>
      <c r="M1092" s="1">
        <v>18880</v>
      </c>
      <c r="N1092" s="1" t="s">
        <v>367</v>
      </c>
      <c r="O1092" s="1">
        <v>2023</v>
      </c>
    </row>
    <row r="1093" spans="1:15" ht="15.6" x14ac:dyDescent="0.3">
      <c r="A1093" s="1" t="s">
        <v>549</v>
      </c>
      <c r="B1093" s="1" t="s">
        <v>379</v>
      </c>
      <c r="C1093" s="1" t="s">
        <v>90</v>
      </c>
      <c r="D1093" s="1">
        <v>0</v>
      </c>
      <c r="E1093" s="1">
        <v>0</v>
      </c>
      <c r="F1093" s="1">
        <v>0</v>
      </c>
      <c r="G1093" s="1">
        <v>0</v>
      </c>
      <c r="H1093" s="1">
        <v>45092</v>
      </c>
      <c r="I1093" s="1">
        <v>45092</v>
      </c>
      <c r="J1093" s="1">
        <v>0</v>
      </c>
      <c r="K1093" s="1">
        <v>0</v>
      </c>
      <c r="L1093" s="1">
        <v>0</v>
      </c>
      <c r="M1093" s="1">
        <v>0</v>
      </c>
      <c r="N1093" s="1" t="s">
        <v>367</v>
      </c>
      <c r="O1093" s="1">
        <v>2023</v>
      </c>
    </row>
    <row r="1094" spans="1:15" ht="15.6" x14ac:dyDescent="0.3">
      <c r="A1094" s="1" t="s">
        <v>550</v>
      </c>
      <c r="B1094" s="1" t="s">
        <v>551</v>
      </c>
      <c r="C1094" s="1" t="s">
        <v>90</v>
      </c>
      <c r="D1094" s="1">
        <v>0</v>
      </c>
      <c r="E1094" s="1">
        <v>0</v>
      </c>
      <c r="F1094" s="1">
        <v>2</v>
      </c>
      <c r="G1094" s="1">
        <v>1397.12</v>
      </c>
      <c r="H1094" s="1">
        <v>45092</v>
      </c>
      <c r="I1094" s="1">
        <v>45092</v>
      </c>
      <c r="J1094" s="1">
        <v>0</v>
      </c>
      <c r="K1094" s="1">
        <v>0</v>
      </c>
      <c r="L1094" s="1">
        <v>2</v>
      </c>
      <c r="M1094" s="1">
        <v>1397.12</v>
      </c>
      <c r="N1094" s="1" t="s">
        <v>367</v>
      </c>
      <c r="O1094" s="1">
        <v>2023</v>
      </c>
    </row>
    <row r="1095" spans="1:15" ht="15.6" x14ac:dyDescent="0.3">
      <c r="A1095" s="1" t="s">
        <v>552</v>
      </c>
      <c r="B1095" s="1" t="s">
        <v>553</v>
      </c>
      <c r="C1095" s="1" t="s">
        <v>90</v>
      </c>
      <c r="D1095" s="1">
        <v>426</v>
      </c>
      <c r="E1095" s="1">
        <v>1781</v>
      </c>
      <c r="F1095" s="1">
        <v>0</v>
      </c>
      <c r="G1095" s="1">
        <v>0</v>
      </c>
      <c r="H1095" s="1">
        <v>45092</v>
      </c>
      <c r="I1095" s="1">
        <v>45092</v>
      </c>
      <c r="J1095" s="1">
        <f>15+62-15</f>
        <v>62</v>
      </c>
      <c r="K1095" s="1">
        <f>E1095/D1095*J1095</f>
        <v>259.20657276995303</v>
      </c>
      <c r="L1095" s="1">
        <v>364</v>
      </c>
      <c r="M1095" s="1">
        <v>1476.12059703472</v>
      </c>
      <c r="N1095" s="1" t="s">
        <v>367</v>
      </c>
      <c r="O1095" s="1">
        <v>2023</v>
      </c>
    </row>
    <row r="1096" spans="1:15" ht="15.6" x14ac:dyDescent="0.3">
      <c r="A1096" s="1" t="s">
        <v>554</v>
      </c>
      <c r="B1096" s="1" t="s">
        <v>381</v>
      </c>
      <c r="C1096" s="1" t="s">
        <v>90</v>
      </c>
      <c r="D1096" s="1">
        <v>0</v>
      </c>
      <c r="E1096" s="1">
        <v>0</v>
      </c>
      <c r="F1096" s="1">
        <v>0</v>
      </c>
      <c r="G1096" s="1">
        <v>0</v>
      </c>
      <c r="H1096" s="1">
        <v>45092</v>
      </c>
      <c r="I1096" s="1">
        <v>45092</v>
      </c>
      <c r="J1096" s="1">
        <v>0</v>
      </c>
      <c r="K1096" s="1">
        <v>0</v>
      </c>
      <c r="L1096" s="1">
        <v>0</v>
      </c>
      <c r="M1096" s="1">
        <v>0</v>
      </c>
      <c r="N1096" s="1" t="s">
        <v>367</v>
      </c>
      <c r="O1096" s="1">
        <v>2023</v>
      </c>
    </row>
    <row r="1097" spans="1:15" ht="15.6" x14ac:dyDescent="0.3">
      <c r="A1097" s="1" t="s">
        <v>13</v>
      </c>
      <c r="B1097" s="1" t="s">
        <v>14</v>
      </c>
      <c r="C1097" s="1" t="s">
        <v>90</v>
      </c>
      <c r="D1097" s="1">
        <v>53</v>
      </c>
      <c r="E1097" s="1">
        <v>8533</v>
      </c>
      <c r="F1097" s="1">
        <v>0</v>
      </c>
      <c r="G1097" s="1">
        <v>0</v>
      </c>
      <c r="H1097" s="1">
        <v>45086</v>
      </c>
      <c r="I1097" s="1">
        <v>45086</v>
      </c>
      <c r="J1097" s="1">
        <v>26</v>
      </c>
      <c r="K1097" s="1">
        <v>4186</v>
      </c>
      <c r="L1097" s="1">
        <v>27</v>
      </c>
      <c r="M1097" s="1">
        <v>4347</v>
      </c>
      <c r="N1097" s="1" t="s">
        <v>382</v>
      </c>
      <c r="O1097" s="1">
        <v>2023</v>
      </c>
    </row>
    <row r="1098" spans="1:15" ht="15.6" x14ac:dyDescent="0.3">
      <c r="A1098" s="1" t="s">
        <v>257</v>
      </c>
      <c r="B1098" s="1" t="s">
        <v>524</v>
      </c>
      <c r="C1098" s="1" t="s">
        <v>90</v>
      </c>
      <c r="D1098" s="1">
        <v>24</v>
      </c>
      <c r="E1098" s="1">
        <v>4098.0480000000007</v>
      </c>
      <c r="F1098" s="1">
        <v>0</v>
      </c>
      <c r="G1098" s="1">
        <v>0</v>
      </c>
      <c r="H1098" s="1">
        <v>45086</v>
      </c>
      <c r="I1098" s="1">
        <v>45086</v>
      </c>
      <c r="J1098" s="1">
        <v>13</v>
      </c>
      <c r="K1098" s="1">
        <v>2219.7760000000003</v>
      </c>
      <c r="L1098" s="1">
        <v>11</v>
      </c>
      <c r="M1098" s="1">
        <v>1878.2720000000004</v>
      </c>
      <c r="N1098" s="1" t="s">
        <v>382</v>
      </c>
      <c r="O1098" s="1">
        <v>2023</v>
      </c>
    </row>
    <row r="1099" spans="1:15" ht="15.6" x14ac:dyDescent="0.3">
      <c r="A1099" s="1" t="s">
        <v>259</v>
      </c>
      <c r="B1099" s="1" t="s">
        <v>525</v>
      </c>
      <c r="C1099" s="1" t="s">
        <v>90</v>
      </c>
      <c r="D1099" s="1">
        <v>54</v>
      </c>
      <c r="E1099" s="1">
        <v>14158.521000000001</v>
      </c>
      <c r="F1099" s="1">
        <v>0</v>
      </c>
      <c r="G1099" s="1">
        <v>0</v>
      </c>
      <c r="H1099" s="1">
        <v>45086</v>
      </c>
      <c r="I1099" s="1">
        <v>45086</v>
      </c>
      <c r="J1099" s="1">
        <v>29</v>
      </c>
      <c r="K1099" s="1">
        <v>7603.6501666666672</v>
      </c>
      <c r="L1099" s="1">
        <v>25</v>
      </c>
      <c r="M1099" s="1">
        <v>6554.8708333333334</v>
      </c>
      <c r="N1099" s="1" t="s">
        <v>382</v>
      </c>
      <c r="O1099" s="1">
        <v>2023</v>
      </c>
    </row>
    <row r="1100" spans="1:15" ht="15.6" x14ac:dyDescent="0.3">
      <c r="A1100" s="1" t="s">
        <v>260</v>
      </c>
      <c r="B1100" s="1" t="s">
        <v>17</v>
      </c>
      <c r="C1100" s="1" t="s">
        <v>261</v>
      </c>
      <c r="D1100" s="1">
        <v>3</v>
      </c>
      <c r="E1100" s="1">
        <v>838.63</v>
      </c>
      <c r="F1100" s="1">
        <v>0</v>
      </c>
      <c r="G1100" s="1">
        <v>0</v>
      </c>
      <c r="H1100" s="1">
        <v>45086</v>
      </c>
      <c r="I1100" s="1">
        <v>45086</v>
      </c>
      <c r="J1100" s="1">
        <v>1</v>
      </c>
      <c r="K1100" s="1">
        <v>279.54333333333335</v>
      </c>
      <c r="L1100" s="1">
        <v>2</v>
      </c>
      <c r="M1100" s="1">
        <v>559.08666666666659</v>
      </c>
      <c r="N1100" s="1" t="s">
        <v>382</v>
      </c>
      <c r="O1100" s="1">
        <v>2023</v>
      </c>
    </row>
    <row r="1101" spans="1:15" ht="15.6" x14ac:dyDescent="0.3">
      <c r="A1101" s="1" t="s">
        <v>262</v>
      </c>
      <c r="B1101" s="1" t="s">
        <v>18</v>
      </c>
      <c r="C1101" s="1" t="s">
        <v>261</v>
      </c>
      <c r="D1101" s="1">
        <v>4</v>
      </c>
      <c r="E1101" s="1">
        <v>1415.9767272727272</v>
      </c>
      <c r="F1101" s="1">
        <v>0</v>
      </c>
      <c r="G1101" s="1">
        <v>0</v>
      </c>
      <c r="H1101" s="1">
        <v>45086</v>
      </c>
      <c r="I1101" s="1">
        <v>45086</v>
      </c>
      <c r="J1101" s="1">
        <v>1</v>
      </c>
      <c r="K1101" s="1">
        <v>353.9941818181818</v>
      </c>
      <c r="L1101" s="1">
        <v>3</v>
      </c>
      <c r="M1101" s="1">
        <v>1061.9825454545453</v>
      </c>
      <c r="N1101" s="1" t="s">
        <v>382</v>
      </c>
      <c r="O1101" s="1">
        <v>2023</v>
      </c>
    </row>
    <row r="1102" spans="1:15" ht="15.6" x14ac:dyDescent="0.3">
      <c r="A1102" s="1" t="s">
        <v>263</v>
      </c>
      <c r="B1102" s="1" t="s">
        <v>19</v>
      </c>
      <c r="C1102" s="1" t="s">
        <v>261</v>
      </c>
      <c r="D1102" s="1">
        <v>6</v>
      </c>
      <c r="E1102" s="1">
        <v>2159.9639999999999</v>
      </c>
      <c r="F1102" s="1">
        <v>0</v>
      </c>
      <c r="G1102" s="1">
        <v>0</v>
      </c>
      <c r="H1102" s="1">
        <v>45086</v>
      </c>
      <c r="I1102" s="1">
        <v>45086</v>
      </c>
      <c r="J1102" s="1">
        <v>1</v>
      </c>
      <c r="K1102" s="1">
        <v>359.99399999999997</v>
      </c>
      <c r="L1102" s="1">
        <v>5</v>
      </c>
      <c r="M1102" s="1">
        <v>1799.97</v>
      </c>
      <c r="N1102" s="1" t="s">
        <v>382</v>
      </c>
      <c r="O1102" s="1">
        <v>2023</v>
      </c>
    </row>
    <row r="1103" spans="1:15" ht="15.6" x14ac:dyDescent="0.3">
      <c r="A1103" s="1" t="s">
        <v>392</v>
      </c>
      <c r="B1103" s="1" t="s">
        <v>526</v>
      </c>
      <c r="C1103" s="1" t="s">
        <v>261</v>
      </c>
      <c r="D1103" s="1">
        <v>0</v>
      </c>
      <c r="E1103" s="1">
        <v>0</v>
      </c>
      <c r="F1103" s="1">
        <v>0</v>
      </c>
      <c r="G1103" s="1">
        <v>0</v>
      </c>
      <c r="H1103" s="1">
        <v>45086</v>
      </c>
      <c r="I1103" s="1">
        <v>45086</v>
      </c>
      <c r="J1103" s="1">
        <v>0</v>
      </c>
      <c r="K1103" s="1">
        <v>0</v>
      </c>
      <c r="L1103" s="1">
        <v>0</v>
      </c>
      <c r="M1103" s="1">
        <v>0</v>
      </c>
      <c r="N1103" s="1" t="s">
        <v>382</v>
      </c>
      <c r="O1103" s="1">
        <v>2023</v>
      </c>
    </row>
    <row r="1104" spans="1:15" ht="15.6" x14ac:dyDescent="0.3">
      <c r="A1104" s="1" t="s">
        <v>420</v>
      </c>
      <c r="B1104" s="1" t="s">
        <v>527</v>
      </c>
      <c r="C1104" s="1" t="s">
        <v>261</v>
      </c>
      <c r="D1104" s="1">
        <v>3</v>
      </c>
      <c r="E1104" s="1">
        <v>838.63</v>
      </c>
      <c r="F1104" s="1">
        <v>0</v>
      </c>
      <c r="G1104" s="1">
        <v>0</v>
      </c>
      <c r="H1104" s="1">
        <v>45086</v>
      </c>
      <c r="I1104" s="1">
        <v>45086</v>
      </c>
      <c r="J1104" s="1">
        <v>2</v>
      </c>
      <c r="K1104" s="1">
        <v>559.0866666666667</v>
      </c>
      <c r="L1104" s="1">
        <v>1</v>
      </c>
      <c r="M1104" s="1">
        <v>279.54333333333329</v>
      </c>
      <c r="N1104" s="1" t="s">
        <v>382</v>
      </c>
      <c r="O1104" s="1">
        <v>2023</v>
      </c>
    </row>
    <row r="1105" spans="1:15" ht="15.6" x14ac:dyDescent="0.3">
      <c r="A1105" s="1" t="s">
        <v>83</v>
      </c>
      <c r="B1105" s="1" t="s">
        <v>84</v>
      </c>
      <c r="C1105" s="1" t="s">
        <v>85</v>
      </c>
      <c r="D1105" s="1">
        <v>1080.1457194899817</v>
      </c>
      <c r="E1105" s="1">
        <v>550600</v>
      </c>
      <c r="F1105" s="1">
        <v>0</v>
      </c>
      <c r="G1105" s="1">
        <v>0</v>
      </c>
      <c r="H1105" s="1">
        <v>45107</v>
      </c>
      <c r="I1105" s="1">
        <v>45107</v>
      </c>
      <c r="J1105" s="1">
        <v>1670.3406813627255</v>
      </c>
      <c r="K1105" s="1">
        <v>500100</v>
      </c>
      <c r="L1105" s="1">
        <v>166</v>
      </c>
      <c r="M1105" s="1">
        <v>50500</v>
      </c>
      <c r="N1105" s="1" t="s">
        <v>382</v>
      </c>
      <c r="O1105" s="1">
        <v>2023</v>
      </c>
    </row>
    <row r="1106" spans="1:15" ht="15.6" x14ac:dyDescent="0.3">
      <c r="A1106" s="1" t="s">
        <v>86</v>
      </c>
      <c r="B1106" s="1" t="s">
        <v>87</v>
      </c>
      <c r="C1106" s="1" t="s">
        <v>85</v>
      </c>
      <c r="D1106" s="1">
        <v>25.500910746812394</v>
      </c>
      <c r="E1106" s="1">
        <v>50000</v>
      </c>
      <c r="F1106" s="1">
        <v>0</v>
      </c>
      <c r="G1106" s="1">
        <v>0</v>
      </c>
      <c r="H1106" s="1">
        <v>45107</v>
      </c>
      <c r="I1106" s="1">
        <v>45107</v>
      </c>
      <c r="J1106" s="1">
        <v>138.27655310621245</v>
      </c>
      <c r="K1106" s="1">
        <v>46400</v>
      </c>
      <c r="L1106" s="1">
        <v>13.12</v>
      </c>
      <c r="M1106" s="1">
        <v>3600</v>
      </c>
      <c r="N1106" s="1" t="s">
        <v>382</v>
      </c>
      <c r="O1106" s="1">
        <v>2023</v>
      </c>
    </row>
    <row r="1107" spans="1:15" ht="15.6" x14ac:dyDescent="0.3">
      <c r="A1107" s="1" t="s">
        <v>88</v>
      </c>
      <c r="B1107" s="1" t="s">
        <v>89</v>
      </c>
      <c r="C1107" s="1" t="s">
        <v>90</v>
      </c>
      <c r="D1107" s="1">
        <v>5</v>
      </c>
      <c r="E1107" s="1">
        <v>1025.29</v>
      </c>
      <c r="F1107" s="1">
        <v>0</v>
      </c>
      <c r="G1107" s="1">
        <v>0</v>
      </c>
      <c r="H1107" s="1">
        <v>45092</v>
      </c>
      <c r="I1107" s="1">
        <v>45092</v>
      </c>
      <c r="J1107" s="1">
        <v>1</v>
      </c>
      <c r="K1107" s="1">
        <v>205.05799999999999</v>
      </c>
      <c r="L1107" s="1">
        <v>4</v>
      </c>
      <c r="M1107" s="1">
        <v>1068.0128666666667</v>
      </c>
      <c r="N1107" s="1" t="s">
        <v>382</v>
      </c>
      <c r="O1107" s="1">
        <v>2023</v>
      </c>
    </row>
    <row r="1108" spans="1:15" ht="15.6" x14ac:dyDescent="0.3">
      <c r="A1108" s="1" t="s">
        <v>91</v>
      </c>
      <c r="B1108" s="1" t="s">
        <v>528</v>
      </c>
      <c r="C1108" s="1" t="s">
        <v>90</v>
      </c>
      <c r="D1108" s="1">
        <v>6</v>
      </c>
      <c r="E1108" s="1">
        <v>2016.03</v>
      </c>
      <c r="F1108" s="1">
        <v>0</v>
      </c>
      <c r="G1108" s="1">
        <v>0</v>
      </c>
      <c r="H1108" s="1">
        <v>45092</v>
      </c>
      <c r="I1108" s="1">
        <v>45092</v>
      </c>
      <c r="J1108" s="1">
        <v>1</v>
      </c>
      <c r="K1108" s="1">
        <v>336.005</v>
      </c>
      <c r="L1108" s="1">
        <v>6</v>
      </c>
      <c r="M1108" s="1">
        <v>1680.0250000000001</v>
      </c>
      <c r="N1108" s="1" t="s">
        <v>382</v>
      </c>
      <c r="O1108" s="1">
        <v>2023</v>
      </c>
    </row>
    <row r="1109" spans="1:15" ht="15.6" x14ac:dyDescent="0.3">
      <c r="A1109" s="1" t="s">
        <v>93</v>
      </c>
      <c r="B1109" s="1" t="s">
        <v>94</v>
      </c>
      <c r="C1109" s="1" t="s">
        <v>95</v>
      </c>
      <c r="D1109" s="1">
        <v>0</v>
      </c>
      <c r="E1109" s="1">
        <v>0</v>
      </c>
      <c r="F1109" s="1">
        <v>0</v>
      </c>
      <c r="G1109" s="1">
        <v>0</v>
      </c>
      <c r="H1109" s="1">
        <v>45092</v>
      </c>
      <c r="I1109" s="1">
        <v>45092</v>
      </c>
      <c r="J1109" s="1"/>
      <c r="K1109" s="1">
        <v>0</v>
      </c>
      <c r="L1109" s="1">
        <v>0</v>
      </c>
      <c r="M1109" s="1">
        <v>0</v>
      </c>
      <c r="N1109" s="1" t="s">
        <v>382</v>
      </c>
      <c r="O1109" s="1">
        <v>2023</v>
      </c>
    </row>
    <row r="1110" spans="1:15" ht="15.6" x14ac:dyDescent="0.3">
      <c r="A1110" s="1" t="s">
        <v>96</v>
      </c>
      <c r="B1110" s="1" t="s">
        <v>97</v>
      </c>
      <c r="C1110" s="1" t="s">
        <v>90</v>
      </c>
      <c r="D1110" s="1">
        <v>8</v>
      </c>
      <c r="E1110" s="1">
        <v>2131.11</v>
      </c>
      <c r="F1110" s="1">
        <v>0</v>
      </c>
      <c r="G1110" s="1">
        <v>0</v>
      </c>
      <c r="H1110" s="1">
        <v>45092</v>
      </c>
      <c r="I1110" s="1">
        <v>45092</v>
      </c>
      <c r="J1110" s="1">
        <v>1</v>
      </c>
      <c r="K1110" s="1">
        <v>266.38875000000002</v>
      </c>
      <c r="L1110" s="1">
        <v>8</v>
      </c>
      <c r="M1110" s="1">
        <v>1864.7189169230776</v>
      </c>
      <c r="N1110" s="1" t="s">
        <v>382</v>
      </c>
      <c r="O1110" s="1">
        <v>2023</v>
      </c>
    </row>
    <row r="1111" spans="1:15" ht="15.6" x14ac:dyDescent="0.3">
      <c r="A1111" s="1" t="s">
        <v>100</v>
      </c>
      <c r="B1111" s="1" t="s">
        <v>101</v>
      </c>
      <c r="C1111" s="1" t="s">
        <v>90</v>
      </c>
      <c r="D1111" s="1">
        <v>15</v>
      </c>
      <c r="E1111" s="1">
        <v>564.98</v>
      </c>
      <c r="F1111" s="1">
        <v>14</v>
      </c>
      <c r="G1111" s="1">
        <v>492.16</v>
      </c>
      <c r="H1111" s="1">
        <v>45092</v>
      </c>
      <c r="I1111" s="1">
        <v>45092</v>
      </c>
      <c r="J1111" s="1">
        <v>3</v>
      </c>
      <c r="K1111" s="1">
        <v>112.99600000000001</v>
      </c>
      <c r="L1111" s="1">
        <v>27</v>
      </c>
      <c r="M1111" s="1">
        <v>949.17200000000014</v>
      </c>
      <c r="N1111" s="1" t="s">
        <v>382</v>
      </c>
      <c r="O1111" s="1">
        <v>2023</v>
      </c>
    </row>
    <row r="1112" spans="1:15" ht="15.6" x14ac:dyDescent="0.3">
      <c r="A1112" s="1" t="s">
        <v>102</v>
      </c>
      <c r="B1112" s="1" t="s">
        <v>103</v>
      </c>
      <c r="C1112" s="1" t="s">
        <v>90</v>
      </c>
      <c r="D1112" s="1">
        <v>3</v>
      </c>
      <c r="E1112" s="1">
        <v>881.99</v>
      </c>
      <c r="F1112" s="1">
        <v>0</v>
      </c>
      <c r="G1112" s="1">
        <v>0</v>
      </c>
      <c r="H1112" s="1">
        <v>45092</v>
      </c>
      <c r="I1112" s="1">
        <v>45092</v>
      </c>
      <c r="J1112" s="1">
        <v>1</v>
      </c>
      <c r="K1112" s="1">
        <v>293.99666666666667</v>
      </c>
      <c r="L1112" s="1">
        <v>3</v>
      </c>
      <c r="M1112" s="1">
        <v>587.99333333333334</v>
      </c>
      <c r="N1112" s="1" t="s">
        <v>382</v>
      </c>
      <c r="O1112" s="1">
        <v>2023</v>
      </c>
    </row>
    <row r="1113" spans="1:15" ht="15.6" x14ac:dyDescent="0.3">
      <c r="A1113" s="1" t="s">
        <v>104</v>
      </c>
      <c r="B1113" s="1" t="s">
        <v>105</v>
      </c>
      <c r="C1113" s="1" t="s">
        <v>90</v>
      </c>
      <c r="D1113" s="1">
        <v>2</v>
      </c>
      <c r="E1113" s="1">
        <v>168.01</v>
      </c>
      <c r="F1113" s="1">
        <v>0</v>
      </c>
      <c r="G1113" s="1">
        <v>0</v>
      </c>
      <c r="H1113" s="1">
        <v>45092</v>
      </c>
      <c r="I1113" s="1">
        <v>45092</v>
      </c>
      <c r="J1113" s="1">
        <v>1</v>
      </c>
      <c r="K1113" s="1">
        <v>84.004999999999995</v>
      </c>
      <c r="L1113" s="1">
        <v>2</v>
      </c>
      <c r="M1113" s="1">
        <v>84.004233333333332</v>
      </c>
      <c r="N1113" s="1" t="s">
        <v>382</v>
      </c>
      <c r="O1113" s="1">
        <v>2023</v>
      </c>
    </row>
    <row r="1114" spans="1:15" ht="15.6" x14ac:dyDescent="0.3">
      <c r="A1114" s="1" t="s">
        <v>106</v>
      </c>
      <c r="B1114" s="1" t="s">
        <v>107</v>
      </c>
      <c r="C1114" s="1" t="s">
        <v>90</v>
      </c>
      <c r="D1114" s="1">
        <v>0</v>
      </c>
      <c r="E1114" s="1">
        <v>0</v>
      </c>
      <c r="F1114" s="1">
        <v>0</v>
      </c>
      <c r="G1114" s="1">
        <v>0</v>
      </c>
      <c r="H1114" s="1">
        <v>45092</v>
      </c>
      <c r="I1114" s="1">
        <v>45092</v>
      </c>
      <c r="J1114" s="1"/>
      <c r="K1114" s="1">
        <v>0</v>
      </c>
      <c r="L1114" s="1">
        <v>0</v>
      </c>
      <c r="M1114" s="1">
        <v>0</v>
      </c>
      <c r="N1114" s="1" t="s">
        <v>382</v>
      </c>
      <c r="O1114" s="1">
        <v>2023</v>
      </c>
    </row>
    <row r="1115" spans="1:15" ht="15.6" x14ac:dyDescent="0.3">
      <c r="A1115" s="1" t="s">
        <v>109</v>
      </c>
      <c r="B1115" s="1" t="s">
        <v>110</v>
      </c>
      <c r="C1115" s="1" t="s">
        <v>90</v>
      </c>
      <c r="D1115" s="1">
        <v>0</v>
      </c>
      <c r="E1115" s="1">
        <v>0</v>
      </c>
      <c r="F1115" s="1">
        <v>0</v>
      </c>
      <c r="G1115" s="1">
        <v>0</v>
      </c>
      <c r="H1115" s="1">
        <v>45092</v>
      </c>
      <c r="I1115" s="1">
        <v>45092</v>
      </c>
      <c r="J1115" s="1"/>
      <c r="K1115" s="1">
        <v>0</v>
      </c>
      <c r="L1115" s="1">
        <v>0</v>
      </c>
      <c r="M1115" s="1">
        <v>0</v>
      </c>
      <c r="N1115" s="1" t="s">
        <v>382</v>
      </c>
      <c r="O1115" s="1">
        <v>2023</v>
      </c>
    </row>
    <row r="1116" spans="1:15" ht="15.6" x14ac:dyDescent="0.3">
      <c r="A1116" s="1" t="s">
        <v>111</v>
      </c>
      <c r="B1116" s="1" t="s">
        <v>112</v>
      </c>
      <c r="C1116" s="1" t="s">
        <v>90</v>
      </c>
      <c r="D1116" s="1">
        <v>14</v>
      </c>
      <c r="E1116" s="1">
        <v>1427.99</v>
      </c>
      <c r="F1116" s="1">
        <v>1</v>
      </c>
      <c r="G1116" s="1">
        <v>94.71</v>
      </c>
      <c r="H1116" s="1">
        <v>45092</v>
      </c>
      <c r="I1116" s="1">
        <v>45092</v>
      </c>
      <c r="J1116" s="1">
        <v>1</v>
      </c>
      <c r="K1116" s="1">
        <v>101.99928571428572</v>
      </c>
      <c r="L1116" s="1">
        <v>15</v>
      </c>
      <c r="M1116" s="1">
        <v>1420.7018683473389</v>
      </c>
      <c r="N1116" s="1" t="s">
        <v>382</v>
      </c>
      <c r="O1116" s="1">
        <v>2023</v>
      </c>
    </row>
    <row r="1117" spans="1:15" ht="15.6" x14ac:dyDescent="0.3">
      <c r="A1117" s="1" t="s">
        <v>113</v>
      </c>
      <c r="B1117" s="1" t="s">
        <v>116</v>
      </c>
      <c r="C1117" s="1" t="s">
        <v>90</v>
      </c>
      <c r="D1117" s="1">
        <v>12</v>
      </c>
      <c r="E1117" s="1">
        <v>751.38</v>
      </c>
      <c r="F1117" s="1">
        <v>5</v>
      </c>
      <c r="G1117" s="1">
        <v>286.98</v>
      </c>
      <c r="H1117" s="1">
        <v>45092</v>
      </c>
      <c r="I1117" s="1">
        <v>45092</v>
      </c>
      <c r="J1117" s="1">
        <v>3</v>
      </c>
      <c r="K1117" s="1">
        <v>187.845</v>
      </c>
      <c r="L1117" s="1">
        <v>15</v>
      </c>
      <c r="M1117" s="1">
        <v>860.95243055555557</v>
      </c>
      <c r="N1117" s="1" t="s">
        <v>382</v>
      </c>
      <c r="O1117" s="1">
        <v>2023</v>
      </c>
    </row>
    <row r="1118" spans="1:15" ht="15.6" x14ac:dyDescent="0.3">
      <c r="A1118" s="1" t="s">
        <v>117</v>
      </c>
      <c r="B1118" s="1" t="s">
        <v>118</v>
      </c>
      <c r="C1118" s="1" t="s">
        <v>90</v>
      </c>
      <c r="D1118" s="1">
        <v>0</v>
      </c>
      <c r="E1118" s="1">
        <v>0</v>
      </c>
      <c r="F1118" s="1">
        <v>0</v>
      </c>
      <c r="G1118" s="1">
        <v>0</v>
      </c>
      <c r="H1118" s="1">
        <v>45092</v>
      </c>
      <c r="I1118" s="1">
        <v>45092</v>
      </c>
      <c r="J1118" s="1"/>
      <c r="K1118" s="1">
        <v>0</v>
      </c>
      <c r="L1118" s="1">
        <v>0</v>
      </c>
      <c r="M1118" s="1">
        <v>0</v>
      </c>
      <c r="N1118" s="1" t="s">
        <v>382</v>
      </c>
      <c r="O1118" s="1">
        <v>2023</v>
      </c>
    </row>
    <row r="1119" spans="1:15" ht="15.6" x14ac:dyDescent="0.3">
      <c r="A1119" s="1" t="s">
        <v>119</v>
      </c>
      <c r="B1119" s="1" t="s">
        <v>120</v>
      </c>
      <c r="C1119" s="1" t="s">
        <v>85</v>
      </c>
      <c r="D1119" s="1">
        <v>45</v>
      </c>
      <c r="E1119" s="1">
        <v>11596.34</v>
      </c>
      <c r="F1119" s="1">
        <v>0</v>
      </c>
      <c r="G1119" s="1">
        <v>0</v>
      </c>
      <c r="H1119" s="1">
        <v>45092</v>
      </c>
      <c r="I1119" s="1">
        <v>45092</v>
      </c>
      <c r="J1119" s="1">
        <v>7</v>
      </c>
      <c r="K1119" s="1">
        <v>1803.8751111111112</v>
      </c>
      <c r="L1119" s="1">
        <v>38</v>
      </c>
      <c r="M1119" s="1">
        <v>10021.964072351422</v>
      </c>
      <c r="N1119" s="1" t="s">
        <v>382</v>
      </c>
      <c r="O1119" s="1">
        <v>2023</v>
      </c>
    </row>
    <row r="1120" spans="1:15" ht="15.6" x14ac:dyDescent="0.3">
      <c r="A1120" s="1" t="s">
        <v>121</v>
      </c>
      <c r="B1120" s="1" t="s">
        <v>122</v>
      </c>
      <c r="C1120" s="1" t="s">
        <v>90</v>
      </c>
      <c r="D1120" s="1">
        <v>22</v>
      </c>
      <c r="E1120" s="1">
        <v>4384.63</v>
      </c>
      <c r="F1120" s="1">
        <v>0</v>
      </c>
      <c r="G1120" s="1">
        <v>0</v>
      </c>
      <c r="H1120" s="1">
        <v>45092</v>
      </c>
      <c r="I1120" s="1">
        <v>45092</v>
      </c>
      <c r="J1120" s="1">
        <v>2</v>
      </c>
      <c r="K1120" s="1">
        <v>398.60272727272729</v>
      </c>
      <c r="L1120" s="1">
        <v>20</v>
      </c>
      <c r="M1120" s="1">
        <v>3955.0936470588231</v>
      </c>
      <c r="N1120" s="1" t="s">
        <v>382</v>
      </c>
      <c r="O1120" s="1">
        <v>2023</v>
      </c>
    </row>
    <row r="1121" spans="1:15" ht="15.6" x14ac:dyDescent="0.3">
      <c r="A1121" s="1" t="s">
        <v>123</v>
      </c>
      <c r="B1121" s="1" t="s">
        <v>124</v>
      </c>
      <c r="C1121" s="1" t="s">
        <v>90</v>
      </c>
      <c r="D1121" s="1">
        <v>0</v>
      </c>
      <c r="E1121" s="1">
        <v>0</v>
      </c>
      <c r="F1121" s="1">
        <v>0</v>
      </c>
      <c r="G1121" s="1">
        <v>0</v>
      </c>
      <c r="H1121" s="1">
        <v>45092</v>
      </c>
      <c r="I1121" s="1">
        <v>45092</v>
      </c>
      <c r="J1121" s="1"/>
      <c r="K1121" s="1">
        <v>0</v>
      </c>
      <c r="L1121" s="1">
        <v>0</v>
      </c>
      <c r="M1121" s="1">
        <v>0</v>
      </c>
      <c r="N1121" s="1" t="s">
        <v>382</v>
      </c>
      <c r="O1121" s="1">
        <v>2023</v>
      </c>
    </row>
    <row r="1122" spans="1:15" ht="15.6" x14ac:dyDescent="0.3">
      <c r="A1122" s="1" t="s">
        <v>125</v>
      </c>
      <c r="B1122" s="1" t="s">
        <v>126</v>
      </c>
      <c r="C1122" s="1" t="s">
        <v>90</v>
      </c>
      <c r="D1122" s="1">
        <v>0</v>
      </c>
      <c r="E1122" s="1">
        <v>0</v>
      </c>
      <c r="F1122" s="1">
        <v>0</v>
      </c>
      <c r="G1122" s="1">
        <v>0</v>
      </c>
      <c r="H1122" s="1">
        <v>45092</v>
      </c>
      <c r="I1122" s="1">
        <v>45092</v>
      </c>
      <c r="J1122" s="1"/>
      <c r="K1122" s="1">
        <v>0</v>
      </c>
      <c r="L1122" s="1">
        <v>0</v>
      </c>
      <c r="M1122" s="1">
        <v>0</v>
      </c>
      <c r="N1122" s="1" t="s">
        <v>382</v>
      </c>
      <c r="O1122" s="1">
        <v>2023</v>
      </c>
    </row>
    <row r="1123" spans="1:15" ht="15.6" x14ac:dyDescent="0.3">
      <c r="A1123" s="1" t="s">
        <v>127</v>
      </c>
      <c r="B1123" s="1" t="s">
        <v>128</v>
      </c>
      <c r="C1123" s="1" t="s">
        <v>85</v>
      </c>
      <c r="D1123" s="1">
        <v>6</v>
      </c>
      <c r="E1123" s="1">
        <v>5677.65</v>
      </c>
      <c r="F1123" s="1">
        <v>0</v>
      </c>
      <c r="G1123" s="1">
        <v>0</v>
      </c>
      <c r="H1123" s="1">
        <v>45092</v>
      </c>
      <c r="I1123" s="1">
        <v>45092</v>
      </c>
      <c r="J1123" s="1">
        <v>2</v>
      </c>
      <c r="K1123" s="1">
        <v>1892.55</v>
      </c>
      <c r="L1123" s="1">
        <v>4</v>
      </c>
      <c r="M1123" s="1">
        <v>3785.900833333334</v>
      </c>
      <c r="N1123" s="1" t="s">
        <v>382</v>
      </c>
      <c r="O1123" s="1">
        <v>2023</v>
      </c>
    </row>
    <row r="1124" spans="1:15" ht="15.6" x14ac:dyDescent="0.3">
      <c r="A1124" s="1" t="s">
        <v>129</v>
      </c>
      <c r="B1124" s="1" t="s">
        <v>130</v>
      </c>
      <c r="C1124" s="1" t="s">
        <v>85</v>
      </c>
      <c r="D1124" s="1">
        <v>6</v>
      </c>
      <c r="E1124" s="1">
        <v>1833.65</v>
      </c>
      <c r="F1124" s="1">
        <v>0</v>
      </c>
      <c r="G1124" s="1">
        <v>0</v>
      </c>
      <c r="H1124" s="1">
        <v>45092</v>
      </c>
      <c r="I1124" s="1">
        <v>45092</v>
      </c>
      <c r="J1124" s="1">
        <v>2</v>
      </c>
      <c r="K1124" s="1">
        <v>611.2166666666667</v>
      </c>
      <c r="L1124" s="1">
        <v>5</v>
      </c>
      <c r="M1124" s="1">
        <v>1273.3708999081725</v>
      </c>
      <c r="N1124" s="1" t="s">
        <v>382</v>
      </c>
      <c r="O1124" s="1">
        <v>2023</v>
      </c>
    </row>
    <row r="1125" spans="1:15" ht="15.6" x14ac:dyDescent="0.3">
      <c r="A1125" s="1" t="s">
        <v>131</v>
      </c>
      <c r="B1125" s="1" t="s">
        <v>132</v>
      </c>
      <c r="C1125" s="1" t="s">
        <v>85</v>
      </c>
      <c r="D1125" s="1">
        <v>53</v>
      </c>
      <c r="E1125" s="1">
        <v>15311.01</v>
      </c>
      <c r="F1125" s="1">
        <v>0</v>
      </c>
      <c r="G1125" s="1">
        <v>0</v>
      </c>
      <c r="H1125" s="1">
        <v>45092</v>
      </c>
      <c r="I1125" s="1">
        <v>45092</v>
      </c>
      <c r="J1125" s="1">
        <v>4</v>
      </c>
      <c r="K1125" s="1">
        <v>1155.5479245283018</v>
      </c>
      <c r="L1125" s="1">
        <v>48</v>
      </c>
      <c r="M1125" s="1">
        <v>14140.351076581577</v>
      </c>
      <c r="N1125" s="1" t="s">
        <v>382</v>
      </c>
      <c r="O1125" s="1">
        <v>2023</v>
      </c>
    </row>
    <row r="1126" spans="1:15" ht="15.6" x14ac:dyDescent="0.3">
      <c r="A1126" s="1" t="s">
        <v>133</v>
      </c>
      <c r="B1126" s="1" t="s">
        <v>134</v>
      </c>
      <c r="C1126" s="1" t="s">
        <v>85</v>
      </c>
      <c r="D1126" s="1">
        <v>4</v>
      </c>
      <c r="E1126" s="1">
        <v>2059.63</v>
      </c>
      <c r="F1126" s="1">
        <v>0</v>
      </c>
      <c r="G1126" s="1">
        <v>0</v>
      </c>
      <c r="H1126" s="1">
        <v>45092</v>
      </c>
      <c r="I1126" s="1">
        <v>45092</v>
      </c>
      <c r="J1126" s="1">
        <v>1</v>
      </c>
      <c r="K1126" s="1">
        <v>514.90750000000003</v>
      </c>
      <c r="L1126" s="1">
        <v>4</v>
      </c>
      <c r="M1126" s="1">
        <v>1544.7221454545452</v>
      </c>
      <c r="N1126" s="1" t="s">
        <v>382</v>
      </c>
      <c r="O1126" s="1">
        <v>2023</v>
      </c>
    </row>
    <row r="1127" spans="1:15" ht="15.6" x14ac:dyDescent="0.3">
      <c r="A1127" s="1" t="s">
        <v>135</v>
      </c>
      <c r="B1127" s="1" t="s">
        <v>136</v>
      </c>
      <c r="C1127" s="1" t="s">
        <v>85</v>
      </c>
      <c r="D1127" s="1">
        <v>63</v>
      </c>
      <c r="E1127" s="1">
        <v>7553.91</v>
      </c>
      <c r="F1127" s="1">
        <v>0</v>
      </c>
      <c r="G1127" s="1">
        <v>0</v>
      </c>
      <c r="H1127" s="1">
        <v>45092</v>
      </c>
      <c r="I1127" s="1">
        <v>45092</v>
      </c>
      <c r="J1127" s="1">
        <v>5</v>
      </c>
      <c r="K1127" s="1">
        <v>599.51666666666665</v>
      </c>
      <c r="L1127" s="1">
        <v>57</v>
      </c>
      <c r="M1127" s="1">
        <v>6948.3996721311469</v>
      </c>
      <c r="N1127" s="1" t="s">
        <v>382</v>
      </c>
      <c r="O1127" s="1">
        <v>2023</v>
      </c>
    </row>
    <row r="1128" spans="1:15" ht="15.6" x14ac:dyDescent="0.3">
      <c r="A1128" s="1" t="s">
        <v>137</v>
      </c>
      <c r="B1128" s="1" t="s">
        <v>138</v>
      </c>
      <c r="C1128" s="1" t="s">
        <v>85</v>
      </c>
      <c r="D1128" s="1">
        <v>2</v>
      </c>
      <c r="E1128" s="1">
        <v>2522.37</v>
      </c>
      <c r="F1128" s="1">
        <v>0</v>
      </c>
      <c r="G1128" s="1">
        <v>0</v>
      </c>
      <c r="H1128" s="1">
        <v>45092</v>
      </c>
      <c r="I1128" s="1">
        <v>45092</v>
      </c>
      <c r="J1128" s="1">
        <v>1</v>
      </c>
      <c r="K1128" s="1">
        <v>1261.1849999999999</v>
      </c>
      <c r="L1128" s="1">
        <v>2</v>
      </c>
      <c r="M1128" s="1">
        <v>1261.1849999999999</v>
      </c>
      <c r="N1128" s="1" t="s">
        <v>382</v>
      </c>
      <c r="O1128" s="1">
        <v>2023</v>
      </c>
    </row>
    <row r="1129" spans="1:15" ht="15.6" x14ac:dyDescent="0.3">
      <c r="A1129" s="1" t="s">
        <v>139</v>
      </c>
      <c r="B1129" s="1" t="s">
        <v>521</v>
      </c>
      <c r="C1129" s="1" t="s">
        <v>90</v>
      </c>
      <c r="D1129" s="1">
        <v>0</v>
      </c>
      <c r="E1129" s="1">
        <v>0</v>
      </c>
      <c r="F1129" s="1">
        <v>1</v>
      </c>
      <c r="G1129" s="1">
        <v>1947</v>
      </c>
      <c r="H1129" s="1">
        <v>45092</v>
      </c>
      <c r="I1129" s="1">
        <v>45092</v>
      </c>
      <c r="J1129" s="1">
        <v>1</v>
      </c>
      <c r="K1129" s="1">
        <v>1947</v>
      </c>
      <c r="L1129" s="1">
        <v>0</v>
      </c>
      <c r="M1129" s="1">
        <v>0</v>
      </c>
      <c r="N1129" s="1" t="s">
        <v>382</v>
      </c>
      <c r="O1129" s="1">
        <v>2023</v>
      </c>
    </row>
    <row r="1130" spans="1:15" ht="15.6" x14ac:dyDescent="0.3">
      <c r="A1130" s="1" t="s">
        <v>141</v>
      </c>
      <c r="B1130" s="1" t="s">
        <v>142</v>
      </c>
      <c r="C1130" s="1" t="s">
        <v>90</v>
      </c>
      <c r="D1130" s="1">
        <v>1</v>
      </c>
      <c r="E1130" s="1">
        <v>495</v>
      </c>
      <c r="F1130" s="1">
        <v>0</v>
      </c>
      <c r="G1130" s="1">
        <v>0</v>
      </c>
      <c r="H1130" s="1">
        <v>45092</v>
      </c>
      <c r="I1130" s="1">
        <v>45092</v>
      </c>
      <c r="J1130" s="1">
        <v>0</v>
      </c>
      <c r="K1130" s="1">
        <v>0</v>
      </c>
      <c r="L1130" s="1">
        <v>0</v>
      </c>
      <c r="M1130" s="1">
        <v>0</v>
      </c>
      <c r="N1130" s="1" t="s">
        <v>382</v>
      </c>
      <c r="O1130" s="1">
        <v>2023</v>
      </c>
    </row>
    <row r="1131" spans="1:15" ht="15.6" x14ac:dyDescent="0.3">
      <c r="A1131" s="1" t="s">
        <v>143</v>
      </c>
      <c r="B1131" s="1" t="s">
        <v>144</v>
      </c>
      <c r="C1131" s="1" t="s">
        <v>90</v>
      </c>
      <c r="D1131" s="1">
        <v>2</v>
      </c>
      <c r="E1131" s="1">
        <v>659.99</v>
      </c>
      <c r="F1131" s="1">
        <v>0</v>
      </c>
      <c r="G1131" s="1">
        <v>0</v>
      </c>
      <c r="H1131" s="1">
        <v>45092</v>
      </c>
      <c r="I1131" s="1">
        <v>45092</v>
      </c>
      <c r="J1131" s="1">
        <v>1</v>
      </c>
      <c r="K1131" s="1">
        <v>329.995</v>
      </c>
      <c r="L1131" s="1">
        <v>2</v>
      </c>
      <c r="M1131" s="1">
        <v>329.995</v>
      </c>
      <c r="N1131" s="1" t="s">
        <v>382</v>
      </c>
      <c r="O1131" s="1">
        <v>2023</v>
      </c>
    </row>
    <row r="1132" spans="1:15" ht="15.6" x14ac:dyDescent="0.3">
      <c r="A1132" s="1" t="s">
        <v>145</v>
      </c>
      <c r="B1132" s="1" t="s">
        <v>146</v>
      </c>
      <c r="C1132" s="1" t="s">
        <v>90</v>
      </c>
      <c r="D1132" s="1">
        <v>0</v>
      </c>
      <c r="E1132" s="1">
        <v>0</v>
      </c>
      <c r="F1132" s="1">
        <v>0</v>
      </c>
      <c r="G1132" s="1">
        <v>0</v>
      </c>
      <c r="H1132" s="1">
        <v>45092</v>
      </c>
      <c r="I1132" s="1">
        <v>45092</v>
      </c>
      <c r="J1132" s="1"/>
      <c r="K1132" s="1">
        <v>0</v>
      </c>
      <c r="L1132" s="1">
        <v>0</v>
      </c>
      <c r="M1132" s="1">
        <v>0</v>
      </c>
      <c r="N1132" s="1" t="s">
        <v>382</v>
      </c>
      <c r="O1132" s="1">
        <v>2023</v>
      </c>
    </row>
    <row r="1133" spans="1:15" ht="15.6" x14ac:dyDescent="0.3">
      <c r="A1133" s="1" t="s">
        <v>147</v>
      </c>
      <c r="B1133" s="1" t="s">
        <v>555</v>
      </c>
      <c r="C1133" s="1" t="s">
        <v>90</v>
      </c>
      <c r="D1133" s="1">
        <v>14</v>
      </c>
      <c r="E1133" s="1">
        <v>14922.175241157556</v>
      </c>
      <c r="F1133" s="1">
        <v>0</v>
      </c>
      <c r="G1133" s="1">
        <v>0</v>
      </c>
      <c r="H1133" s="1">
        <v>45092</v>
      </c>
      <c r="I1133" s="1">
        <v>45092</v>
      </c>
      <c r="J1133" s="1">
        <v>3</v>
      </c>
      <c r="K1133" s="1">
        <v>3197.6089802480483</v>
      </c>
      <c r="L1133" s="1">
        <v>11</v>
      </c>
      <c r="M1133" s="1">
        <v>11724.566260909509</v>
      </c>
      <c r="N1133" s="1" t="s">
        <v>382</v>
      </c>
      <c r="O1133" s="1">
        <v>2023</v>
      </c>
    </row>
    <row r="1134" spans="1:15" ht="15.6" x14ac:dyDescent="0.3">
      <c r="A1134" s="1" t="s">
        <v>149</v>
      </c>
      <c r="B1134" s="1" t="s">
        <v>150</v>
      </c>
      <c r="C1134" s="1" t="s">
        <v>90</v>
      </c>
      <c r="D1134" s="1">
        <v>1</v>
      </c>
      <c r="E1134" s="1">
        <v>29.074758842443771</v>
      </c>
      <c r="F1134" s="1">
        <v>36</v>
      </c>
      <c r="G1134" s="1">
        <v>3197.61</v>
      </c>
      <c r="H1134" s="1">
        <v>45092</v>
      </c>
      <c r="I1134" s="1">
        <v>45092</v>
      </c>
      <c r="J1134" s="1">
        <v>32</v>
      </c>
      <c r="K1134" s="1">
        <v>2842.32</v>
      </c>
      <c r="L1134" s="1">
        <v>10</v>
      </c>
      <c r="M1134" s="1">
        <v>888.22471673556856</v>
      </c>
      <c r="N1134" s="1" t="s">
        <v>382</v>
      </c>
      <c r="O1134" s="1">
        <v>2023</v>
      </c>
    </row>
    <row r="1135" spans="1:15" ht="15.6" x14ac:dyDescent="0.3">
      <c r="A1135" s="1" t="s">
        <v>151</v>
      </c>
      <c r="B1135" s="1" t="s">
        <v>152</v>
      </c>
      <c r="C1135" s="1" t="s">
        <v>90</v>
      </c>
      <c r="D1135" s="1">
        <v>37</v>
      </c>
      <c r="E1135" s="1">
        <v>34978.660000000003</v>
      </c>
      <c r="F1135" s="1">
        <v>0</v>
      </c>
      <c r="G1135" s="1">
        <v>0</v>
      </c>
      <c r="H1135" s="1">
        <v>45092</v>
      </c>
      <c r="I1135" s="1">
        <v>45092</v>
      </c>
      <c r="J1135" s="1">
        <v>1</v>
      </c>
      <c r="K1135" s="1">
        <v>945.36918918918923</v>
      </c>
      <c r="L1135" s="1">
        <v>34</v>
      </c>
      <c r="M1135" s="1">
        <v>34272</v>
      </c>
      <c r="N1135" s="1" t="s">
        <v>382</v>
      </c>
      <c r="O1135" s="1">
        <v>2023</v>
      </c>
    </row>
    <row r="1136" spans="1:15" ht="15.6" x14ac:dyDescent="0.3">
      <c r="A1136" s="1" t="s">
        <v>153</v>
      </c>
      <c r="B1136" s="1" t="s">
        <v>154</v>
      </c>
      <c r="C1136" s="1" t="s">
        <v>90</v>
      </c>
      <c r="D1136" s="1">
        <v>0</v>
      </c>
      <c r="E1136" s="1">
        <v>0</v>
      </c>
      <c r="F1136" s="1">
        <v>24</v>
      </c>
      <c r="G1136" s="1">
        <v>4032</v>
      </c>
      <c r="H1136" s="1">
        <v>45092</v>
      </c>
      <c r="I1136" s="1">
        <v>45092</v>
      </c>
      <c r="J1136" s="1">
        <v>23</v>
      </c>
      <c r="K1136" s="1">
        <v>3864</v>
      </c>
      <c r="L1136" s="1">
        <v>4</v>
      </c>
      <c r="M1136" s="1">
        <v>672</v>
      </c>
      <c r="N1136" s="1" t="s">
        <v>382</v>
      </c>
      <c r="O1136" s="1">
        <v>2023</v>
      </c>
    </row>
    <row r="1137" spans="1:15" ht="15.6" x14ac:dyDescent="0.3">
      <c r="A1137" s="1" t="s">
        <v>155</v>
      </c>
      <c r="B1137" s="1" t="s">
        <v>556</v>
      </c>
      <c r="C1137" s="1" t="s">
        <v>95</v>
      </c>
      <c r="D1137" s="1">
        <v>9</v>
      </c>
      <c r="E1137" s="1">
        <v>18837.579999999998</v>
      </c>
      <c r="F1137" s="1">
        <v>0</v>
      </c>
      <c r="G1137" s="1">
        <v>0</v>
      </c>
      <c r="H1137" s="1">
        <v>45092</v>
      </c>
      <c r="I1137" s="1">
        <v>45092</v>
      </c>
      <c r="J1137" s="1">
        <v>3</v>
      </c>
      <c r="K1137" s="1">
        <v>6279.1933333333327</v>
      </c>
      <c r="L1137" s="1">
        <v>37</v>
      </c>
      <c r="M1137" s="1">
        <v>6287.04</v>
      </c>
      <c r="N1137" s="1" t="s">
        <v>382</v>
      </c>
      <c r="O1137" s="1">
        <v>2023</v>
      </c>
    </row>
    <row r="1138" spans="1:15" ht="15.6" x14ac:dyDescent="0.3">
      <c r="A1138" s="1" t="s">
        <v>157</v>
      </c>
      <c r="B1138" s="1" t="s">
        <v>557</v>
      </c>
      <c r="C1138" s="1" t="s">
        <v>90</v>
      </c>
      <c r="D1138" s="1">
        <v>5</v>
      </c>
      <c r="E1138" s="1">
        <v>1019.5200000000001</v>
      </c>
      <c r="F1138" s="1">
        <v>0</v>
      </c>
      <c r="G1138" s="1">
        <v>0</v>
      </c>
      <c r="H1138" s="1">
        <v>45092</v>
      </c>
      <c r="I1138" s="1">
        <v>45092</v>
      </c>
      <c r="J1138" s="1">
        <v>0</v>
      </c>
      <c r="K1138" s="1">
        <v>0</v>
      </c>
      <c r="L1138" s="1">
        <v>4</v>
      </c>
      <c r="M1138" s="1">
        <v>679.68000000000006</v>
      </c>
      <c r="N1138" s="1" t="s">
        <v>382</v>
      </c>
      <c r="O1138" s="1">
        <v>2023</v>
      </c>
    </row>
    <row r="1139" spans="1:15" ht="15.6" x14ac:dyDescent="0.3">
      <c r="A1139" s="1" t="s">
        <v>157</v>
      </c>
      <c r="B1139" s="1" t="s">
        <v>558</v>
      </c>
      <c r="C1139" s="1" t="s">
        <v>261</v>
      </c>
      <c r="D1139" s="1">
        <v>0</v>
      </c>
      <c r="E1139" s="1">
        <v>0</v>
      </c>
      <c r="F1139" s="1">
        <v>0</v>
      </c>
      <c r="G1139" s="1">
        <v>0</v>
      </c>
      <c r="H1139" s="1">
        <v>45092</v>
      </c>
      <c r="I1139" s="1">
        <v>45092</v>
      </c>
      <c r="J1139" s="1">
        <v>0</v>
      </c>
      <c r="K1139" s="1">
        <v>0</v>
      </c>
      <c r="L1139" s="1">
        <v>3</v>
      </c>
      <c r="M1139" s="1">
        <v>6796.8</v>
      </c>
      <c r="N1139" s="1" t="s">
        <v>382</v>
      </c>
      <c r="O1139" s="1">
        <v>2023</v>
      </c>
    </row>
    <row r="1140" spans="1:15" ht="15.6" x14ac:dyDescent="0.3">
      <c r="A1140" s="1" t="s">
        <v>159</v>
      </c>
      <c r="B1140" s="1" t="s">
        <v>559</v>
      </c>
      <c r="C1140" s="1" t="s">
        <v>90</v>
      </c>
      <c r="D1140" s="1">
        <v>0</v>
      </c>
      <c r="E1140" s="1">
        <v>0</v>
      </c>
      <c r="F1140" s="1">
        <v>0</v>
      </c>
      <c r="G1140" s="1">
        <v>0</v>
      </c>
      <c r="H1140" s="1">
        <v>45092</v>
      </c>
      <c r="I1140" s="1">
        <v>45092</v>
      </c>
      <c r="J1140" s="1"/>
      <c r="K1140" s="1">
        <v>0</v>
      </c>
      <c r="L1140" s="1">
        <v>16</v>
      </c>
      <c r="M1140" s="1">
        <v>604.16</v>
      </c>
      <c r="N1140" s="1" t="s">
        <v>382</v>
      </c>
      <c r="O1140" s="1">
        <v>2023</v>
      </c>
    </row>
    <row r="1141" spans="1:15" ht="15.6" x14ac:dyDescent="0.3">
      <c r="A1141" s="1" t="s">
        <v>159</v>
      </c>
      <c r="B1141" s="1" t="s">
        <v>529</v>
      </c>
      <c r="C1141" s="1" t="s">
        <v>95</v>
      </c>
      <c r="D1141" s="1">
        <v>4</v>
      </c>
      <c r="E1141" s="1">
        <v>1175.98</v>
      </c>
      <c r="F1141" s="1">
        <v>0</v>
      </c>
      <c r="G1141" s="1">
        <v>0</v>
      </c>
      <c r="H1141" s="1">
        <v>45092</v>
      </c>
      <c r="I1141" s="1">
        <v>45092</v>
      </c>
      <c r="J1141" s="1">
        <v>1</v>
      </c>
      <c r="K1141" s="1">
        <v>293.995</v>
      </c>
      <c r="L1141" s="1">
        <v>4</v>
      </c>
      <c r="M1141" s="1">
        <v>881.98500000000001</v>
      </c>
      <c r="N1141" s="1" t="s">
        <v>382</v>
      </c>
      <c r="O1141" s="1">
        <v>2023</v>
      </c>
    </row>
    <row r="1142" spans="1:15" ht="15.6" x14ac:dyDescent="0.3">
      <c r="A1142" s="1" t="s">
        <v>161</v>
      </c>
      <c r="B1142" s="1" t="s">
        <v>162</v>
      </c>
      <c r="C1142" s="1" t="s">
        <v>95</v>
      </c>
      <c r="D1142" s="1">
        <v>0</v>
      </c>
      <c r="E1142" s="1">
        <v>0</v>
      </c>
      <c r="F1142" s="1">
        <v>0</v>
      </c>
      <c r="G1142" s="1">
        <v>0</v>
      </c>
      <c r="H1142" s="1">
        <v>45092</v>
      </c>
      <c r="I1142" s="1">
        <v>45092</v>
      </c>
      <c r="J1142" s="1"/>
      <c r="K1142" s="1">
        <v>0</v>
      </c>
      <c r="L1142" s="1">
        <v>0</v>
      </c>
      <c r="M1142" s="1">
        <v>0</v>
      </c>
      <c r="N1142" s="1" t="s">
        <v>382</v>
      </c>
      <c r="O1142" s="1">
        <v>2023</v>
      </c>
    </row>
    <row r="1143" spans="1:15" ht="15.6" x14ac:dyDescent="0.3">
      <c r="A1143" s="1" t="s">
        <v>163</v>
      </c>
      <c r="B1143" s="1" t="s">
        <v>164</v>
      </c>
      <c r="C1143" s="1" t="s">
        <v>90</v>
      </c>
      <c r="D1143" s="1">
        <v>35</v>
      </c>
      <c r="E1143" s="1">
        <v>4824.51</v>
      </c>
      <c r="F1143" s="1">
        <v>0</v>
      </c>
      <c r="G1143" s="1">
        <v>0</v>
      </c>
      <c r="H1143" s="1">
        <v>45092</v>
      </c>
      <c r="I1143" s="1">
        <v>45092</v>
      </c>
      <c r="J1143" s="1">
        <v>2</v>
      </c>
      <c r="K1143" s="1">
        <v>275.6862857142857</v>
      </c>
      <c r="L1143" s="1">
        <v>33</v>
      </c>
      <c r="M1143" s="1">
        <v>4418.8601406593407</v>
      </c>
      <c r="N1143" s="1" t="s">
        <v>382</v>
      </c>
      <c r="O1143" s="1">
        <v>2023</v>
      </c>
    </row>
    <row r="1144" spans="1:15" ht="15.6" x14ac:dyDescent="0.3">
      <c r="A1144" s="1" t="s">
        <v>165</v>
      </c>
      <c r="B1144" s="1" t="s">
        <v>166</v>
      </c>
      <c r="C1144" s="1" t="s">
        <v>90</v>
      </c>
      <c r="D1144" s="1">
        <v>0</v>
      </c>
      <c r="E1144" s="1">
        <v>0</v>
      </c>
      <c r="F1144" s="1">
        <v>0</v>
      </c>
      <c r="G1144" s="1">
        <v>0</v>
      </c>
      <c r="H1144" s="1">
        <v>45092</v>
      </c>
      <c r="I1144" s="1">
        <v>45092</v>
      </c>
      <c r="J1144" s="1"/>
      <c r="K1144" s="1">
        <v>0</v>
      </c>
      <c r="L1144" s="1">
        <v>0</v>
      </c>
      <c r="M1144" s="1">
        <v>0</v>
      </c>
      <c r="N1144" s="1" t="s">
        <v>382</v>
      </c>
      <c r="O1144" s="1">
        <v>2023</v>
      </c>
    </row>
    <row r="1145" spans="1:15" ht="15.6" x14ac:dyDescent="0.3">
      <c r="A1145" s="1" t="s">
        <v>167</v>
      </c>
      <c r="B1145" s="1" t="s">
        <v>530</v>
      </c>
      <c r="C1145" s="1" t="s">
        <v>90</v>
      </c>
      <c r="D1145" s="1">
        <v>1</v>
      </c>
      <c r="E1145" s="1">
        <v>1947</v>
      </c>
      <c r="F1145" s="1">
        <v>0</v>
      </c>
      <c r="G1145" s="1">
        <v>0</v>
      </c>
      <c r="H1145" s="1">
        <v>45092</v>
      </c>
      <c r="I1145" s="1">
        <v>45092</v>
      </c>
      <c r="J1145" s="1"/>
      <c r="K1145" s="1">
        <v>0</v>
      </c>
      <c r="L1145" s="1">
        <v>0</v>
      </c>
      <c r="M1145" s="1">
        <v>0</v>
      </c>
      <c r="N1145" s="1" t="s">
        <v>382</v>
      </c>
      <c r="O1145" s="1">
        <v>2023</v>
      </c>
    </row>
    <row r="1146" spans="1:15" ht="15.6" x14ac:dyDescent="0.3">
      <c r="A1146" s="1" t="s">
        <v>170</v>
      </c>
      <c r="B1146" s="1" t="s">
        <v>531</v>
      </c>
      <c r="C1146" s="1" t="s">
        <v>90</v>
      </c>
      <c r="D1146" s="1">
        <v>6</v>
      </c>
      <c r="E1146" s="1">
        <v>288.01</v>
      </c>
      <c r="F1146" s="1">
        <v>0</v>
      </c>
      <c r="G1146" s="1">
        <v>0</v>
      </c>
      <c r="H1146" s="1">
        <v>45092</v>
      </c>
      <c r="I1146" s="1">
        <v>45092</v>
      </c>
      <c r="J1146" s="1">
        <v>1</v>
      </c>
      <c r="K1146" s="1">
        <v>48.001666666666665</v>
      </c>
      <c r="L1146" s="1">
        <v>5</v>
      </c>
      <c r="M1146" s="1">
        <v>241.00833333333333</v>
      </c>
      <c r="N1146" s="1" t="s">
        <v>382</v>
      </c>
      <c r="O1146" s="1">
        <v>2023</v>
      </c>
    </row>
    <row r="1147" spans="1:15" ht="15.6" x14ac:dyDescent="0.3">
      <c r="A1147" s="1" t="s">
        <v>172</v>
      </c>
      <c r="B1147" s="1" t="s">
        <v>171</v>
      </c>
      <c r="C1147" s="1" t="s">
        <v>90</v>
      </c>
      <c r="D1147" s="1">
        <v>4</v>
      </c>
      <c r="E1147" s="1">
        <v>815.64</v>
      </c>
      <c r="F1147" s="1">
        <v>0</v>
      </c>
      <c r="G1147" s="1">
        <v>0</v>
      </c>
      <c r="H1147" s="1">
        <v>45092</v>
      </c>
      <c r="I1147" s="1">
        <v>45092</v>
      </c>
      <c r="J1147" s="1"/>
      <c r="K1147" s="1">
        <v>0</v>
      </c>
      <c r="L1147" s="1">
        <v>4</v>
      </c>
      <c r="M1147" s="1">
        <v>870.01800000000003</v>
      </c>
      <c r="N1147" s="1" t="s">
        <v>382</v>
      </c>
      <c r="O1147" s="1">
        <v>2023</v>
      </c>
    </row>
    <row r="1148" spans="1:15" ht="15.6" x14ac:dyDescent="0.3">
      <c r="A1148" s="1" t="s">
        <v>174</v>
      </c>
      <c r="B1148" s="1" t="s">
        <v>532</v>
      </c>
      <c r="C1148" s="1" t="s">
        <v>90</v>
      </c>
      <c r="D1148" s="1">
        <v>2</v>
      </c>
      <c r="E1148" s="1">
        <v>1170</v>
      </c>
      <c r="F1148" s="1">
        <v>0</v>
      </c>
      <c r="G1148" s="1">
        <v>0</v>
      </c>
      <c r="H1148" s="1">
        <v>45092</v>
      </c>
      <c r="I1148" s="1">
        <v>45092</v>
      </c>
      <c r="J1148" s="1">
        <v>2</v>
      </c>
      <c r="K1148" s="1">
        <v>1170</v>
      </c>
      <c r="L1148" s="1">
        <v>1</v>
      </c>
      <c r="M1148" s="1">
        <v>292.49924999999996</v>
      </c>
      <c r="N1148" s="1" t="s">
        <v>382</v>
      </c>
      <c r="O1148" s="1">
        <v>2023</v>
      </c>
    </row>
    <row r="1149" spans="1:15" ht="15.6" x14ac:dyDescent="0.3">
      <c r="A1149" s="1" t="s">
        <v>358</v>
      </c>
      <c r="B1149" s="1" t="s">
        <v>175</v>
      </c>
      <c r="C1149" s="1" t="s">
        <v>90</v>
      </c>
      <c r="D1149" s="1">
        <v>16</v>
      </c>
      <c r="E1149" s="1">
        <v>944</v>
      </c>
      <c r="F1149" s="1">
        <v>0</v>
      </c>
      <c r="G1149" s="1">
        <v>0</v>
      </c>
      <c r="H1149" s="1">
        <v>45092</v>
      </c>
      <c r="I1149" s="1">
        <v>45092</v>
      </c>
      <c r="J1149" s="1">
        <v>16</v>
      </c>
      <c r="K1149" s="1">
        <v>944</v>
      </c>
      <c r="L1149" s="1">
        <v>0</v>
      </c>
      <c r="M1149" s="1">
        <v>0</v>
      </c>
      <c r="N1149" s="1" t="s">
        <v>382</v>
      </c>
      <c r="O1149" s="1">
        <v>2023</v>
      </c>
    </row>
    <row r="1150" spans="1:15" ht="15.6" x14ac:dyDescent="0.3">
      <c r="A1150" s="1" t="s">
        <v>483</v>
      </c>
      <c r="B1150" s="1" t="s">
        <v>533</v>
      </c>
      <c r="C1150" s="1" t="s">
        <v>90</v>
      </c>
      <c r="D1150" s="1">
        <v>323</v>
      </c>
      <c r="E1150" s="1">
        <v>631.47</v>
      </c>
      <c r="F1150" s="1">
        <v>0</v>
      </c>
      <c r="G1150" s="1">
        <v>0</v>
      </c>
      <c r="H1150" s="1">
        <v>45092</v>
      </c>
      <c r="I1150" s="1">
        <v>45092</v>
      </c>
      <c r="J1150" s="1">
        <v>323</v>
      </c>
      <c r="K1150" s="1">
        <v>631.47</v>
      </c>
      <c r="L1150" s="1">
        <v>0</v>
      </c>
      <c r="M1150" s="1">
        <v>0</v>
      </c>
      <c r="N1150" s="1" t="s">
        <v>382</v>
      </c>
      <c r="O1150" s="1">
        <v>2023</v>
      </c>
    </row>
    <row r="1151" spans="1:15" ht="15.6" x14ac:dyDescent="0.3">
      <c r="A1151" s="1" t="s">
        <v>485</v>
      </c>
      <c r="B1151" s="1" t="s">
        <v>534</v>
      </c>
      <c r="C1151" s="1" t="s">
        <v>90</v>
      </c>
      <c r="D1151" s="1">
        <v>209</v>
      </c>
      <c r="E1151" s="1">
        <v>678.21</v>
      </c>
      <c r="F1151" s="1">
        <v>15</v>
      </c>
      <c r="G1151" s="1">
        <v>96.42</v>
      </c>
      <c r="H1151" s="1">
        <v>45092</v>
      </c>
      <c r="I1151" s="1">
        <v>45092</v>
      </c>
      <c r="J1151" s="1">
        <v>224</v>
      </c>
      <c r="K1151" s="1">
        <v>726.88535885167471</v>
      </c>
      <c r="L1151" s="1">
        <v>0</v>
      </c>
      <c r="M1151" s="1">
        <v>0</v>
      </c>
      <c r="N1151" s="1" t="s">
        <v>382</v>
      </c>
      <c r="O1151" s="1">
        <v>2023</v>
      </c>
    </row>
    <row r="1152" spans="1:15" ht="15.6" x14ac:dyDescent="0.3">
      <c r="A1152" s="1" t="s">
        <v>487</v>
      </c>
      <c r="B1152" s="1" t="s">
        <v>488</v>
      </c>
      <c r="C1152" s="1" t="s">
        <v>90</v>
      </c>
      <c r="D1152" s="1">
        <v>312</v>
      </c>
      <c r="E1152" s="1">
        <v>1741.22</v>
      </c>
      <c r="F1152" s="1">
        <v>3</v>
      </c>
      <c r="G1152" s="1">
        <v>5.56</v>
      </c>
      <c r="H1152" s="1">
        <v>45092</v>
      </c>
      <c r="I1152" s="1">
        <v>45092</v>
      </c>
      <c r="J1152" s="1">
        <v>107</v>
      </c>
      <c r="K1152" s="1">
        <v>597.1491666666667</v>
      </c>
      <c r="L1152" s="1">
        <v>209</v>
      </c>
      <c r="M1152" s="1">
        <v>1154.3179595005718</v>
      </c>
      <c r="N1152" s="1" t="s">
        <v>382</v>
      </c>
      <c r="O1152" s="1">
        <v>2023</v>
      </c>
    </row>
    <row r="1153" spans="1:15" ht="15.6" x14ac:dyDescent="0.3">
      <c r="A1153" s="1" t="s">
        <v>489</v>
      </c>
      <c r="B1153" s="1" t="s">
        <v>535</v>
      </c>
      <c r="C1153" s="1" t="s">
        <v>90</v>
      </c>
      <c r="D1153" s="1">
        <v>0</v>
      </c>
      <c r="E1153" s="1">
        <v>0</v>
      </c>
      <c r="F1153" s="1">
        <v>0</v>
      </c>
      <c r="G1153" s="1">
        <v>0</v>
      </c>
      <c r="H1153" s="1">
        <v>45092</v>
      </c>
      <c r="I1153" s="1">
        <v>45092</v>
      </c>
      <c r="J1153" s="1"/>
      <c r="K1153" s="1">
        <v>0</v>
      </c>
      <c r="L1153" s="1">
        <v>0</v>
      </c>
      <c r="M1153" s="1">
        <v>0</v>
      </c>
      <c r="N1153" s="1" t="s">
        <v>382</v>
      </c>
      <c r="O1153" s="1">
        <v>2023</v>
      </c>
    </row>
    <row r="1154" spans="1:15" ht="15.6" x14ac:dyDescent="0.3">
      <c r="A1154" s="1" t="s">
        <v>491</v>
      </c>
      <c r="B1154" s="1" t="s">
        <v>492</v>
      </c>
      <c r="C1154" s="1" t="s">
        <v>90</v>
      </c>
      <c r="D1154" s="1">
        <v>4</v>
      </c>
      <c r="E1154" s="1">
        <v>7481.99</v>
      </c>
      <c r="F1154" s="1">
        <v>0</v>
      </c>
      <c r="G1154" s="1">
        <v>0</v>
      </c>
      <c r="H1154" s="1">
        <v>45092</v>
      </c>
      <c r="I1154" s="1">
        <v>45092</v>
      </c>
      <c r="J1154" s="1">
        <v>2</v>
      </c>
      <c r="K1154" s="1">
        <v>3740.9949999999999</v>
      </c>
      <c r="L1154" s="1">
        <v>3</v>
      </c>
      <c r="M1154" s="1">
        <v>4208.6187</v>
      </c>
      <c r="N1154" s="1" t="s">
        <v>382</v>
      </c>
      <c r="O1154" s="1">
        <v>2023</v>
      </c>
    </row>
    <row r="1155" spans="1:15" ht="15.6" x14ac:dyDescent="0.3">
      <c r="A1155" s="1" t="s">
        <v>493</v>
      </c>
      <c r="B1155" s="1" t="s">
        <v>536</v>
      </c>
      <c r="C1155" s="1" t="s">
        <v>90</v>
      </c>
      <c r="D1155" s="1">
        <v>0</v>
      </c>
      <c r="E1155" s="1">
        <v>0</v>
      </c>
      <c r="F1155" s="1">
        <v>0</v>
      </c>
      <c r="G1155" s="1">
        <v>0</v>
      </c>
      <c r="H1155" s="1">
        <v>45092</v>
      </c>
      <c r="I1155" s="1">
        <v>45092</v>
      </c>
      <c r="J1155" s="1"/>
      <c r="K1155" s="1">
        <v>0</v>
      </c>
      <c r="L1155" s="1">
        <v>0</v>
      </c>
      <c r="M1155" s="1">
        <v>0</v>
      </c>
      <c r="N1155" s="1" t="s">
        <v>382</v>
      </c>
      <c r="O1155" s="1">
        <v>2023</v>
      </c>
    </row>
    <row r="1156" spans="1:15" ht="15.6" x14ac:dyDescent="0.3">
      <c r="A1156" s="1" t="s">
        <v>495</v>
      </c>
      <c r="B1156" s="1" t="s">
        <v>114</v>
      </c>
      <c r="C1156" s="1" t="s">
        <v>90</v>
      </c>
      <c r="D1156" s="1">
        <v>55</v>
      </c>
      <c r="E1156" s="1">
        <v>2177.9899999999998</v>
      </c>
      <c r="F1156" s="1">
        <v>0</v>
      </c>
      <c r="G1156" s="1">
        <v>0</v>
      </c>
      <c r="H1156" s="1">
        <v>45092</v>
      </c>
      <c r="I1156" s="1">
        <v>45092</v>
      </c>
      <c r="J1156" s="1">
        <v>1</v>
      </c>
      <c r="K1156" s="1">
        <v>39.599818181818179</v>
      </c>
      <c r="L1156" s="1">
        <v>2</v>
      </c>
      <c r="M1156" s="1">
        <v>2138.3901000000001</v>
      </c>
      <c r="N1156" s="1" t="s">
        <v>382</v>
      </c>
      <c r="O1156" s="1">
        <v>2023</v>
      </c>
    </row>
    <row r="1157" spans="1:15" ht="15.6" x14ac:dyDescent="0.3">
      <c r="A1157" s="1" t="s">
        <v>496</v>
      </c>
      <c r="B1157" s="1" t="s">
        <v>537</v>
      </c>
      <c r="C1157" s="1" t="s">
        <v>90</v>
      </c>
      <c r="D1157" s="1">
        <v>1</v>
      </c>
      <c r="E1157" s="1">
        <v>2171.1999999999998</v>
      </c>
      <c r="F1157" s="1">
        <v>0</v>
      </c>
      <c r="G1157" s="1">
        <v>0</v>
      </c>
      <c r="H1157" s="1">
        <v>45092</v>
      </c>
      <c r="I1157" s="1">
        <v>45092</v>
      </c>
      <c r="J1157" s="1"/>
      <c r="K1157" s="1">
        <v>0</v>
      </c>
      <c r="L1157" s="1">
        <v>1</v>
      </c>
      <c r="M1157" s="1">
        <v>0</v>
      </c>
      <c r="N1157" s="1" t="s">
        <v>382</v>
      </c>
      <c r="O1157" s="1">
        <v>2023</v>
      </c>
    </row>
    <row r="1158" spans="1:15" ht="15.6" x14ac:dyDescent="0.3">
      <c r="A1158" s="1" t="s">
        <v>538</v>
      </c>
      <c r="B1158" s="1" t="s">
        <v>539</v>
      </c>
      <c r="C1158" s="1" t="s">
        <v>90</v>
      </c>
      <c r="D1158" s="1">
        <v>1</v>
      </c>
      <c r="E1158" s="1">
        <v>70.8</v>
      </c>
      <c r="F1158" s="1">
        <v>0</v>
      </c>
      <c r="G1158" s="1">
        <v>0</v>
      </c>
      <c r="H1158" s="1">
        <v>45092</v>
      </c>
      <c r="I1158" s="1">
        <v>45092</v>
      </c>
      <c r="J1158" s="1"/>
      <c r="K1158" s="1">
        <v>0</v>
      </c>
      <c r="L1158" s="1">
        <v>1</v>
      </c>
      <c r="M1158" s="1">
        <v>0</v>
      </c>
      <c r="N1158" s="1" t="s">
        <v>382</v>
      </c>
      <c r="O1158" s="1">
        <v>2023</v>
      </c>
    </row>
    <row r="1159" spans="1:15" ht="15.6" x14ac:dyDescent="0.3">
      <c r="A1159" s="1" t="s">
        <v>540</v>
      </c>
      <c r="B1159" s="1" t="s">
        <v>541</v>
      </c>
      <c r="C1159" s="1" t="s">
        <v>90</v>
      </c>
      <c r="D1159" s="1">
        <v>6</v>
      </c>
      <c r="E1159" s="1">
        <v>4415.9799999999996</v>
      </c>
      <c r="F1159" s="1">
        <v>0</v>
      </c>
      <c r="G1159" s="1">
        <v>0</v>
      </c>
      <c r="H1159" s="1">
        <v>45092</v>
      </c>
      <c r="I1159" s="1">
        <v>45092</v>
      </c>
      <c r="J1159" s="1">
        <v>1</v>
      </c>
      <c r="K1159" s="1">
        <v>735.99666666666656</v>
      </c>
      <c r="L1159" s="1">
        <v>6</v>
      </c>
      <c r="M1159" s="1">
        <v>3679.9806666666668</v>
      </c>
      <c r="N1159" s="1" t="s">
        <v>382</v>
      </c>
      <c r="O1159" s="1">
        <v>2023</v>
      </c>
    </row>
    <row r="1160" spans="1:15" ht="15.6" x14ac:dyDescent="0.3">
      <c r="A1160" s="1" t="s">
        <v>176</v>
      </c>
      <c r="B1160" s="1" t="s">
        <v>560</v>
      </c>
      <c r="C1160" s="1" t="s">
        <v>261</v>
      </c>
      <c r="D1160" s="1">
        <v>430</v>
      </c>
      <c r="E1160" s="1">
        <v>2477.8200000000002</v>
      </c>
      <c r="F1160" s="1">
        <v>0</v>
      </c>
      <c r="G1160" s="1">
        <v>0</v>
      </c>
      <c r="H1160" s="1">
        <v>45092</v>
      </c>
      <c r="I1160" s="1">
        <v>45092</v>
      </c>
      <c r="J1160" s="1">
        <v>15</v>
      </c>
      <c r="K1160" s="1">
        <v>86.435581395348834</v>
      </c>
      <c r="L1160" s="1">
        <v>1</v>
      </c>
      <c r="M1160" s="1">
        <v>576.23599999999999</v>
      </c>
      <c r="N1160" s="1" t="s">
        <v>382</v>
      </c>
      <c r="O1160" s="1">
        <v>2023</v>
      </c>
    </row>
    <row r="1161" spans="1:15" ht="15.6" x14ac:dyDescent="0.3">
      <c r="A1161" s="1" t="s">
        <v>179</v>
      </c>
      <c r="B1161" s="1" t="s">
        <v>561</v>
      </c>
      <c r="C1161" s="1" t="s">
        <v>90</v>
      </c>
      <c r="D1161" s="1">
        <v>546</v>
      </c>
      <c r="E1161" s="1">
        <v>3021.49</v>
      </c>
      <c r="F1161" s="1">
        <v>0</v>
      </c>
      <c r="G1161" s="1">
        <v>0</v>
      </c>
      <c r="H1161" s="1">
        <v>45092</v>
      </c>
      <c r="I1161" s="1">
        <v>45092</v>
      </c>
      <c r="J1161" s="1">
        <v>15</v>
      </c>
      <c r="K1161" s="1">
        <v>83.007967032967031</v>
      </c>
      <c r="L1161" s="1">
        <v>47</v>
      </c>
      <c r="M1161" s="1">
        <v>270.83091999999999</v>
      </c>
      <c r="N1161" s="1" t="s">
        <v>382</v>
      </c>
      <c r="O1161" s="1">
        <v>2023</v>
      </c>
    </row>
    <row r="1162" spans="1:15" ht="15.6" x14ac:dyDescent="0.3">
      <c r="A1162" s="1" t="s">
        <v>179</v>
      </c>
      <c r="B1162" s="1" t="s">
        <v>562</v>
      </c>
      <c r="C1162" s="1" t="s">
        <v>261</v>
      </c>
      <c r="D1162" s="1"/>
      <c r="E1162" s="1">
        <v>0</v>
      </c>
      <c r="F1162" s="1">
        <v>0</v>
      </c>
      <c r="G1162" s="1">
        <v>0</v>
      </c>
      <c r="H1162" s="1"/>
      <c r="I1162" s="1"/>
      <c r="J1162" s="1">
        <v>0</v>
      </c>
      <c r="K1162" s="1">
        <v>0</v>
      </c>
      <c r="L1162" s="1">
        <v>1</v>
      </c>
      <c r="M1162" s="1">
        <v>2350</v>
      </c>
      <c r="N1162" s="1" t="s">
        <v>382</v>
      </c>
      <c r="O1162" s="1">
        <v>2023</v>
      </c>
    </row>
    <row r="1163" spans="1:15" ht="15.6" x14ac:dyDescent="0.3">
      <c r="A1163" s="1" t="s">
        <v>179</v>
      </c>
      <c r="B1163" s="1" t="s">
        <v>563</v>
      </c>
      <c r="C1163" s="1" t="s">
        <v>90</v>
      </c>
      <c r="D1163" s="1">
        <v>86</v>
      </c>
      <c r="E1163" s="1">
        <v>363.77</v>
      </c>
      <c r="F1163" s="1">
        <v>0</v>
      </c>
      <c r="G1163" s="1">
        <v>0</v>
      </c>
      <c r="H1163" s="1">
        <v>45092</v>
      </c>
      <c r="I1163" s="1">
        <v>45092</v>
      </c>
      <c r="J1163" s="1">
        <v>39</v>
      </c>
      <c r="K1163" s="1">
        <v>164.96546511627906</v>
      </c>
      <c r="L1163" s="1">
        <v>259</v>
      </c>
      <c r="M1163" s="1">
        <v>1050.3147904191617</v>
      </c>
      <c r="N1163" s="1" t="s">
        <v>382</v>
      </c>
      <c r="O1163" s="1">
        <v>2023</v>
      </c>
    </row>
    <row r="1164" spans="1:15" ht="15.6" x14ac:dyDescent="0.3">
      <c r="A1164" s="1" t="s">
        <v>182</v>
      </c>
      <c r="B1164" s="1" t="s">
        <v>564</v>
      </c>
      <c r="C1164" s="1" t="s">
        <v>565</v>
      </c>
      <c r="D1164" s="1">
        <v>0</v>
      </c>
      <c r="E1164" s="1">
        <v>0</v>
      </c>
      <c r="F1164" s="1">
        <v>0</v>
      </c>
      <c r="G1164" s="1">
        <v>0</v>
      </c>
      <c r="H1164" s="1">
        <v>45152</v>
      </c>
      <c r="I1164" s="1">
        <v>45152</v>
      </c>
      <c r="J1164" s="1">
        <v>0</v>
      </c>
      <c r="K1164" s="1">
        <v>0</v>
      </c>
      <c r="L1164" s="1">
        <v>6</v>
      </c>
      <c r="M1164" s="1">
        <v>2938.49</v>
      </c>
      <c r="N1164" s="1" t="s">
        <v>382</v>
      </c>
      <c r="O1164" s="1">
        <v>2023</v>
      </c>
    </row>
    <row r="1165" spans="1:15" ht="15.6" x14ac:dyDescent="0.3">
      <c r="A1165" s="1" t="s">
        <v>184</v>
      </c>
      <c r="B1165" s="1" t="s">
        <v>566</v>
      </c>
      <c r="C1165" s="1" t="s">
        <v>90</v>
      </c>
      <c r="D1165" s="1">
        <v>0</v>
      </c>
      <c r="E1165" s="1">
        <v>0</v>
      </c>
      <c r="F1165" s="1">
        <v>0</v>
      </c>
      <c r="G1165" s="1">
        <v>0</v>
      </c>
      <c r="H1165" s="1">
        <v>45152</v>
      </c>
      <c r="I1165" s="1">
        <v>45152</v>
      </c>
      <c r="J1165" s="1">
        <v>0</v>
      </c>
      <c r="K1165" s="1">
        <v>0</v>
      </c>
      <c r="L1165" s="1">
        <v>7</v>
      </c>
      <c r="M1165" s="1">
        <v>29.609999999999985</v>
      </c>
      <c r="N1165" s="1" t="s">
        <v>382</v>
      </c>
      <c r="O1165" s="1">
        <v>2023</v>
      </c>
    </row>
    <row r="1166" spans="1:15" ht="15.6" x14ac:dyDescent="0.3">
      <c r="A1166" s="1" t="s">
        <v>184</v>
      </c>
      <c r="B1166" s="1" t="s">
        <v>567</v>
      </c>
      <c r="C1166" s="1" t="s">
        <v>565</v>
      </c>
      <c r="D1166" s="1">
        <v>0</v>
      </c>
      <c r="E1166" s="1">
        <v>0</v>
      </c>
      <c r="F1166" s="1">
        <v>6</v>
      </c>
      <c r="G1166" s="1">
        <v>1800.02</v>
      </c>
      <c r="H1166" s="1">
        <v>45152</v>
      </c>
      <c r="I1166" s="1">
        <v>45152</v>
      </c>
      <c r="J1166" s="1">
        <v>1</v>
      </c>
      <c r="K1166" s="1">
        <v>300.00333333333333</v>
      </c>
      <c r="L1166" s="1">
        <v>2</v>
      </c>
      <c r="M1166" s="1">
        <v>900.01</v>
      </c>
      <c r="N1166" s="1" t="s">
        <v>382</v>
      </c>
      <c r="O1166" s="1">
        <v>2023</v>
      </c>
    </row>
    <row r="1167" spans="1:15" ht="15.6" x14ac:dyDescent="0.3">
      <c r="A1167" s="1" t="s">
        <v>184</v>
      </c>
      <c r="B1167" s="1" t="s">
        <v>568</v>
      </c>
      <c r="C1167" s="1" t="s">
        <v>90</v>
      </c>
      <c r="D1167" s="1">
        <v>0</v>
      </c>
      <c r="E1167" s="1">
        <v>0</v>
      </c>
      <c r="F1167" s="1">
        <v>208</v>
      </c>
      <c r="G1167" s="1">
        <v>966.25</v>
      </c>
      <c r="H1167" s="1">
        <v>45092</v>
      </c>
      <c r="I1167" s="1">
        <v>45092</v>
      </c>
      <c r="J1167" s="1">
        <v>0</v>
      </c>
      <c r="K1167" s="1">
        <v>0</v>
      </c>
      <c r="L1167" s="1">
        <v>88</v>
      </c>
      <c r="M1167" s="1">
        <v>180</v>
      </c>
      <c r="N1167" s="1" t="s">
        <v>382</v>
      </c>
      <c r="O1167" s="1">
        <v>2023</v>
      </c>
    </row>
    <row r="1168" spans="1:15" ht="15.6" x14ac:dyDescent="0.3">
      <c r="A1168" s="1" t="s">
        <v>186</v>
      </c>
      <c r="B1168" s="1" t="s">
        <v>569</v>
      </c>
      <c r="C1168" s="1" t="s">
        <v>570</v>
      </c>
      <c r="D1168" s="1">
        <v>18</v>
      </c>
      <c r="E1168" s="1">
        <v>5921.14</v>
      </c>
      <c r="F1168" s="1">
        <v>30</v>
      </c>
      <c r="G1168" s="1">
        <v>7979.87</v>
      </c>
      <c r="H1168" s="1">
        <v>45152</v>
      </c>
      <c r="I1168" s="1">
        <v>45152</v>
      </c>
      <c r="J1168" s="1">
        <v>9</v>
      </c>
      <c r="K1168" s="1">
        <v>2960.57</v>
      </c>
      <c r="L1168" s="1">
        <v>25</v>
      </c>
      <c r="M1168" s="1">
        <v>6835.06</v>
      </c>
      <c r="N1168" s="1" t="s">
        <v>382</v>
      </c>
      <c r="O1168" s="1">
        <v>2023</v>
      </c>
    </row>
    <row r="1169" spans="1:15" ht="15.6" x14ac:dyDescent="0.3">
      <c r="A1169" s="1" t="s">
        <v>186</v>
      </c>
      <c r="B1169" s="1" t="s">
        <v>571</v>
      </c>
      <c r="C1169" s="1" t="s">
        <v>570</v>
      </c>
      <c r="D1169" s="1">
        <v>0</v>
      </c>
      <c r="E1169" s="1">
        <v>0</v>
      </c>
      <c r="F1169" s="1">
        <v>0</v>
      </c>
      <c r="G1169" s="1">
        <v>0</v>
      </c>
      <c r="H1169" s="1">
        <v>0</v>
      </c>
      <c r="I1169" s="1">
        <v>0</v>
      </c>
      <c r="J1169" s="1">
        <v>0</v>
      </c>
      <c r="K1169" s="1">
        <v>0</v>
      </c>
      <c r="L1169" s="1">
        <v>10</v>
      </c>
      <c r="M1169" s="1">
        <v>3280.05</v>
      </c>
      <c r="N1169" s="1" t="s">
        <v>382</v>
      </c>
      <c r="O1169" s="1">
        <v>2023</v>
      </c>
    </row>
    <row r="1170" spans="1:15" ht="15.6" x14ac:dyDescent="0.3">
      <c r="A1170" s="1" t="s">
        <v>188</v>
      </c>
      <c r="B1170" s="1" t="s">
        <v>572</v>
      </c>
      <c r="C1170" s="1" t="s">
        <v>90</v>
      </c>
      <c r="D1170" s="1">
        <v>0</v>
      </c>
      <c r="E1170" s="1">
        <v>0</v>
      </c>
      <c r="F1170" s="1">
        <v>0</v>
      </c>
      <c r="G1170" s="1">
        <v>0</v>
      </c>
      <c r="H1170" s="1">
        <v>45152</v>
      </c>
      <c r="I1170" s="1">
        <v>45152</v>
      </c>
      <c r="J1170" s="1">
        <v>0</v>
      </c>
      <c r="K1170" s="1">
        <v>0</v>
      </c>
      <c r="L1170" s="1">
        <v>3</v>
      </c>
      <c r="M1170" s="1">
        <v>17.700000000000003</v>
      </c>
      <c r="N1170" s="1" t="s">
        <v>382</v>
      </c>
      <c r="O1170" s="1">
        <v>2023</v>
      </c>
    </row>
    <row r="1171" spans="1:15" ht="15.6" x14ac:dyDescent="0.3">
      <c r="A1171" s="1" t="s">
        <v>188</v>
      </c>
      <c r="B1171" s="1" t="s">
        <v>187</v>
      </c>
      <c r="C1171" s="1" t="s">
        <v>90</v>
      </c>
      <c r="D1171" s="1">
        <v>0</v>
      </c>
      <c r="E1171" s="1">
        <v>0</v>
      </c>
      <c r="F1171" s="1">
        <v>0</v>
      </c>
      <c r="G1171" s="1">
        <v>0</v>
      </c>
      <c r="H1171" s="1">
        <v>45092</v>
      </c>
      <c r="I1171" s="1">
        <v>45092</v>
      </c>
      <c r="J1171" s="1">
        <v>0</v>
      </c>
      <c r="K1171" s="1">
        <v>0</v>
      </c>
      <c r="L1171" s="1">
        <v>0</v>
      </c>
      <c r="M1171" s="1">
        <v>0</v>
      </c>
      <c r="N1171" s="1" t="s">
        <v>382</v>
      </c>
      <c r="O1171" s="1">
        <v>2023</v>
      </c>
    </row>
    <row r="1172" spans="1:15" ht="15.6" x14ac:dyDescent="0.3">
      <c r="A1172" s="1" t="s">
        <v>190</v>
      </c>
      <c r="B1172" s="1" t="s">
        <v>189</v>
      </c>
      <c r="C1172" s="1" t="s">
        <v>90</v>
      </c>
      <c r="D1172" s="1">
        <v>23</v>
      </c>
      <c r="E1172" s="1">
        <v>1212.6500000000001</v>
      </c>
      <c r="F1172" s="1">
        <v>48</v>
      </c>
      <c r="G1172" s="1">
        <v>936.26</v>
      </c>
      <c r="H1172" s="1">
        <v>45152</v>
      </c>
      <c r="I1172" s="1">
        <v>45152</v>
      </c>
      <c r="J1172" s="1">
        <v>23</v>
      </c>
      <c r="K1172" s="1">
        <v>1212.6500000000001</v>
      </c>
      <c r="L1172" s="1">
        <v>40</v>
      </c>
      <c r="M1172" s="1">
        <v>778.78260043640091</v>
      </c>
      <c r="N1172" s="1" t="s">
        <v>382</v>
      </c>
      <c r="O1172" s="1">
        <v>2023</v>
      </c>
    </row>
    <row r="1173" spans="1:15" ht="15.6" x14ac:dyDescent="0.3">
      <c r="A1173" s="1" t="s">
        <v>192</v>
      </c>
      <c r="B1173" s="1" t="s">
        <v>573</v>
      </c>
      <c r="C1173" s="1" t="s">
        <v>574</v>
      </c>
      <c r="D1173" s="1">
        <v>12</v>
      </c>
      <c r="E1173" s="1">
        <v>1582.38</v>
      </c>
      <c r="F1173" s="1">
        <v>0</v>
      </c>
      <c r="G1173" s="1">
        <v>0</v>
      </c>
      <c r="H1173" s="1">
        <v>45152</v>
      </c>
      <c r="I1173" s="1">
        <v>45152</v>
      </c>
      <c r="J1173" s="1">
        <v>0</v>
      </c>
      <c r="K1173" s="1">
        <v>0</v>
      </c>
      <c r="L1173" s="1">
        <v>12</v>
      </c>
      <c r="M1173" s="1">
        <v>1582.38</v>
      </c>
      <c r="N1173" s="1" t="s">
        <v>382</v>
      </c>
      <c r="O1173" s="1">
        <v>2023</v>
      </c>
    </row>
    <row r="1174" spans="1:15" ht="15.6" x14ac:dyDescent="0.3">
      <c r="A1174" s="1" t="s">
        <v>194</v>
      </c>
      <c r="B1174" s="1" t="s">
        <v>193</v>
      </c>
      <c r="C1174" s="1" t="s">
        <v>90</v>
      </c>
      <c r="D1174" s="1">
        <v>0</v>
      </c>
      <c r="E1174" s="1">
        <v>0</v>
      </c>
      <c r="F1174" s="1">
        <v>0</v>
      </c>
      <c r="G1174" s="1">
        <v>0</v>
      </c>
      <c r="H1174" s="1">
        <v>45092</v>
      </c>
      <c r="I1174" s="1">
        <v>45092</v>
      </c>
      <c r="J1174" s="1">
        <v>0</v>
      </c>
      <c r="K1174" s="1">
        <v>0</v>
      </c>
      <c r="L1174" s="1">
        <v>1</v>
      </c>
      <c r="M1174" s="1">
        <v>52.724062968515753</v>
      </c>
      <c r="N1174" s="1" t="s">
        <v>382</v>
      </c>
      <c r="O1174" s="1">
        <v>2023</v>
      </c>
    </row>
    <row r="1175" spans="1:15" ht="15.6" x14ac:dyDescent="0.3">
      <c r="A1175" s="1" t="s">
        <v>197</v>
      </c>
      <c r="B1175" s="1" t="s">
        <v>195</v>
      </c>
      <c r="C1175" s="1" t="s">
        <v>196</v>
      </c>
      <c r="D1175" s="1">
        <v>2</v>
      </c>
      <c r="E1175" s="1">
        <v>124.35142857142861</v>
      </c>
      <c r="F1175" s="1">
        <v>0</v>
      </c>
      <c r="G1175" s="1">
        <v>0</v>
      </c>
      <c r="H1175" s="1">
        <v>45092</v>
      </c>
      <c r="I1175" s="1">
        <v>45092</v>
      </c>
      <c r="J1175" s="1">
        <v>0</v>
      </c>
      <c r="K1175" s="1">
        <v>0</v>
      </c>
      <c r="L1175" s="1">
        <v>2</v>
      </c>
      <c r="M1175" s="1">
        <v>124.35142857142861</v>
      </c>
      <c r="N1175" s="1" t="s">
        <v>382</v>
      </c>
      <c r="O1175" s="1">
        <v>2023</v>
      </c>
    </row>
    <row r="1176" spans="1:15" ht="15.6" x14ac:dyDescent="0.3">
      <c r="A1176" s="1" t="s">
        <v>199</v>
      </c>
      <c r="B1176" s="1" t="s">
        <v>198</v>
      </c>
      <c r="C1176" s="1" t="s">
        <v>196</v>
      </c>
      <c r="D1176" s="1">
        <v>3</v>
      </c>
      <c r="E1176" s="1">
        <v>800.98500000000001</v>
      </c>
      <c r="F1176" s="1">
        <v>0</v>
      </c>
      <c r="G1176" s="1">
        <v>0</v>
      </c>
      <c r="H1176" s="1">
        <v>45092</v>
      </c>
      <c r="I1176" s="1">
        <v>45092</v>
      </c>
      <c r="J1176" s="1">
        <v>0</v>
      </c>
      <c r="K1176" s="1">
        <v>0</v>
      </c>
      <c r="L1176" s="1">
        <v>3</v>
      </c>
      <c r="M1176" s="1">
        <v>800.98500000000001</v>
      </c>
      <c r="N1176" s="1" t="s">
        <v>382</v>
      </c>
      <c r="O1176" s="1">
        <v>2023</v>
      </c>
    </row>
    <row r="1177" spans="1:15" ht="15.6" x14ac:dyDescent="0.3">
      <c r="A1177" s="1" t="s">
        <v>202</v>
      </c>
      <c r="B1177" s="1" t="s">
        <v>200</v>
      </c>
      <c r="C1177" s="1" t="s">
        <v>201</v>
      </c>
      <c r="D1177" s="1">
        <v>19</v>
      </c>
      <c r="E1177" s="1">
        <v>3517.28</v>
      </c>
      <c r="F1177" s="1">
        <v>5</v>
      </c>
      <c r="G1177" s="1">
        <v>54.52</v>
      </c>
      <c r="H1177" s="1">
        <v>45152</v>
      </c>
      <c r="I1177" s="1">
        <v>45152</v>
      </c>
      <c r="J1177" s="1">
        <v>1</v>
      </c>
      <c r="K1177" s="1">
        <v>185.12</v>
      </c>
      <c r="L1177" s="1">
        <v>21</v>
      </c>
      <c r="M1177" s="1">
        <v>201.63652173913044</v>
      </c>
      <c r="N1177" s="1" t="s">
        <v>382</v>
      </c>
      <c r="O1177" s="1">
        <v>2023</v>
      </c>
    </row>
    <row r="1178" spans="1:15" ht="15.6" x14ac:dyDescent="0.3">
      <c r="A1178" s="1" t="s">
        <v>204</v>
      </c>
      <c r="B1178" s="1" t="s">
        <v>575</v>
      </c>
      <c r="C1178" s="1" t="s">
        <v>201</v>
      </c>
      <c r="D1178" s="1">
        <v>0</v>
      </c>
      <c r="E1178" s="1">
        <v>0</v>
      </c>
      <c r="F1178" s="1">
        <v>5</v>
      </c>
      <c r="G1178" s="1">
        <v>153.4</v>
      </c>
      <c r="H1178" s="1">
        <v>45152</v>
      </c>
      <c r="I1178" s="1">
        <v>45152</v>
      </c>
      <c r="J1178" s="1">
        <v>0</v>
      </c>
      <c r="K1178" s="1">
        <v>0</v>
      </c>
      <c r="L1178" s="1">
        <v>5</v>
      </c>
      <c r="M1178" s="1">
        <v>153.4</v>
      </c>
      <c r="N1178" s="1" t="s">
        <v>382</v>
      </c>
      <c r="O1178" s="1">
        <v>2023</v>
      </c>
    </row>
    <row r="1179" spans="1:15" ht="15.6" x14ac:dyDescent="0.3">
      <c r="A1179" s="1" t="s">
        <v>206</v>
      </c>
      <c r="B1179" s="1" t="s">
        <v>576</v>
      </c>
      <c r="C1179" s="1" t="s">
        <v>201</v>
      </c>
      <c r="D1179" s="1">
        <v>0</v>
      </c>
      <c r="E1179" s="1">
        <v>0</v>
      </c>
      <c r="F1179" s="1">
        <v>5</v>
      </c>
      <c r="G1179" s="1">
        <v>130.97999999999999</v>
      </c>
      <c r="H1179" s="1">
        <v>45152</v>
      </c>
      <c r="I1179" s="1">
        <v>45152</v>
      </c>
      <c r="J1179" s="1">
        <v>0</v>
      </c>
      <c r="K1179" s="1">
        <v>0</v>
      </c>
      <c r="L1179" s="1">
        <v>3</v>
      </c>
      <c r="M1179" s="1">
        <v>93.559999999999988</v>
      </c>
      <c r="N1179" s="1" t="s">
        <v>382</v>
      </c>
      <c r="O1179" s="1">
        <v>2023</v>
      </c>
    </row>
    <row r="1180" spans="1:15" ht="15.6" x14ac:dyDescent="0.3">
      <c r="A1180" s="1" t="s">
        <v>208</v>
      </c>
      <c r="B1180" s="1" t="s">
        <v>577</v>
      </c>
      <c r="C1180" s="1" t="s">
        <v>201</v>
      </c>
      <c r="D1180" s="1">
        <v>4</v>
      </c>
      <c r="E1180" s="1">
        <v>470</v>
      </c>
      <c r="F1180" s="1">
        <v>5</v>
      </c>
      <c r="G1180" s="1">
        <v>215.35</v>
      </c>
      <c r="H1180" s="1">
        <v>45152</v>
      </c>
      <c r="I1180" s="1">
        <v>45152</v>
      </c>
      <c r="J1180" s="1">
        <v>0</v>
      </c>
      <c r="K1180" s="1">
        <v>0</v>
      </c>
      <c r="L1180" s="1">
        <v>5</v>
      </c>
      <c r="M1180" s="1">
        <v>215.35</v>
      </c>
      <c r="N1180" s="1" t="s">
        <v>382</v>
      </c>
      <c r="O1180" s="1">
        <v>2023</v>
      </c>
    </row>
    <row r="1181" spans="1:15" ht="15.6" x14ac:dyDescent="0.3">
      <c r="A1181" s="1" t="s">
        <v>210</v>
      </c>
      <c r="B1181" s="1" t="s">
        <v>578</v>
      </c>
      <c r="C1181" s="1" t="s">
        <v>201</v>
      </c>
      <c r="D1181" s="1">
        <v>0</v>
      </c>
      <c r="E1181" s="1">
        <v>0</v>
      </c>
      <c r="F1181" s="1">
        <v>5</v>
      </c>
      <c r="G1181" s="1">
        <v>359.9</v>
      </c>
      <c r="H1181" s="1">
        <v>45152</v>
      </c>
      <c r="I1181" s="1">
        <v>45152</v>
      </c>
      <c r="J1181" s="1">
        <v>0</v>
      </c>
      <c r="K1181" s="1">
        <v>0</v>
      </c>
      <c r="L1181" s="1">
        <v>5</v>
      </c>
      <c r="M1181" s="1">
        <v>359.9</v>
      </c>
      <c r="N1181" s="1" t="s">
        <v>382</v>
      </c>
      <c r="O1181" s="1">
        <v>2023</v>
      </c>
    </row>
    <row r="1182" spans="1:15" ht="15.6" x14ac:dyDescent="0.3">
      <c r="A1182" s="1" t="s">
        <v>212</v>
      </c>
      <c r="B1182" s="1" t="s">
        <v>203</v>
      </c>
      <c r="C1182" s="1" t="s">
        <v>201</v>
      </c>
      <c r="D1182" s="1">
        <v>27</v>
      </c>
      <c r="E1182" s="1">
        <v>2645.16</v>
      </c>
      <c r="F1182" s="1">
        <v>0</v>
      </c>
      <c r="G1182" s="1">
        <v>0</v>
      </c>
      <c r="H1182" s="1">
        <v>45092</v>
      </c>
      <c r="I1182" s="1">
        <v>45092</v>
      </c>
      <c r="J1182" s="1">
        <v>0</v>
      </c>
      <c r="K1182" s="1">
        <v>0</v>
      </c>
      <c r="L1182" s="1">
        <v>27</v>
      </c>
      <c r="M1182" s="1">
        <v>2645.15625</v>
      </c>
      <c r="N1182" s="1" t="s">
        <v>382</v>
      </c>
      <c r="O1182" s="1">
        <v>2023</v>
      </c>
    </row>
    <row r="1183" spans="1:15" ht="15.6" x14ac:dyDescent="0.3">
      <c r="A1183" s="1" t="s">
        <v>214</v>
      </c>
      <c r="B1183" s="1" t="s">
        <v>205</v>
      </c>
      <c r="C1183" s="1" t="s">
        <v>201</v>
      </c>
      <c r="D1183" s="1">
        <v>6</v>
      </c>
      <c r="E1183" s="1">
        <v>903.27</v>
      </c>
      <c r="F1183" s="1">
        <v>0</v>
      </c>
      <c r="G1183" s="1">
        <v>0</v>
      </c>
      <c r="H1183" s="1">
        <v>45092</v>
      </c>
      <c r="I1183" s="1">
        <v>45092</v>
      </c>
      <c r="J1183" s="1">
        <v>0</v>
      </c>
      <c r="K1183" s="1">
        <v>0</v>
      </c>
      <c r="L1183" s="1">
        <v>6</v>
      </c>
      <c r="M1183" s="1">
        <v>903.27272727272737</v>
      </c>
      <c r="N1183" s="1" t="s">
        <v>382</v>
      </c>
      <c r="O1183" s="1">
        <v>2023</v>
      </c>
    </row>
    <row r="1184" spans="1:15" ht="15.6" x14ac:dyDescent="0.3">
      <c r="A1184" s="1" t="s">
        <v>216</v>
      </c>
      <c r="B1184" s="1" t="s">
        <v>207</v>
      </c>
      <c r="C1184" s="1" t="s">
        <v>90</v>
      </c>
      <c r="D1184" s="1">
        <v>3</v>
      </c>
      <c r="E1184" s="1">
        <v>411</v>
      </c>
      <c r="F1184" s="1">
        <v>0</v>
      </c>
      <c r="G1184" s="1">
        <v>0</v>
      </c>
      <c r="H1184" s="1">
        <v>45092</v>
      </c>
      <c r="I1184" s="1">
        <v>45092</v>
      </c>
      <c r="J1184" s="1">
        <v>3</v>
      </c>
      <c r="K1184" s="1">
        <v>411</v>
      </c>
      <c r="L1184" s="1">
        <v>0</v>
      </c>
      <c r="M1184" s="1">
        <v>0</v>
      </c>
      <c r="N1184" s="1" t="s">
        <v>382</v>
      </c>
      <c r="O1184" s="1">
        <v>2023</v>
      </c>
    </row>
    <row r="1185" spans="1:15" ht="15.6" x14ac:dyDescent="0.3">
      <c r="A1185" s="1" t="s">
        <v>218</v>
      </c>
      <c r="B1185" s="1" t="s">
        <v>579</v>
      </c>
      <c r="C1185" s="1" t="s">
        <v>90</v>
      </c>
      <c r="D1185" s="1">
        <v>0</v>
      </c>
      <c r="E1185" s="1">
        <v>0</v>
      </c>
      <c r="F1185" s="1">
        <v>2</v>
      </c>
      <c r="G1185" s="1">
        <v>1735.26</v>
      </c>
      <c r="H1185" s="1">
        <v>45152</v>
      </c>
      <c r="I1185" s="1">
        <v>45152</v>
      </c>
      <c r="J1185" s="1">
        <v>0</v>
      </c>
      <c r="K1185" s="1">
        <v>0</v>
      </c>
      <c r="L1185" s="1">
        <v>2</v>
      </c>
      <c r="M1185" s="1">
        <v>1735.26</v>
      </c>
      <c r="N1185" s="1" t="s">
        <v>382</v>
      </c>
      <c r="O1185" s="1">
        <v>2023</v>
      </c>
    </row>
    <row r="1186" spans="1:15" ht="15.6" x14ac:dyDescent="0.3">
      <c r="A1186" s="1" t="s">
        <v>218</v>
      </c>
      <c r="B1186" s="1" t="s">
        <v>580</v>
      </c>
      <c r="C1186" s="1" t="s">
        <v>90</v>
      </c>
      <c r="D1186" s="1">
        <v>0</v>
      </c>
      <c r="E1186" s="1">
        <v>0</v>
      </c>
      <c r="F1186" s="1">
        <v>8</v>
      </c>
      <c r="G1186" s="1">
        <v>523.64</v>
      </c>
      <c r="H1186" s="1">
        <v>45152</v>
      </c>
      <c r="I1186" s="1">
        <v>45152</v>
      </c>
      <c r="J1186" s="1">
        <v>5</v>
      </c>
      <c r="K1186" s="1">
        <v>327.27499999999998</v>
      </c>
      <c r="L1186" s="1">
        <v>3</v>
      </c>
      <c r="M1186" s="1">
        <v>196.36500000000001</v>
      </c>
      <c r="N1186" s="1" t="s">
        <v>382</v>
      </c>
      <c r="O1186" s="1">
        <v>2023</v>
      </c>
    </row>
    <row r="1187" spans="1:15" ht="15.6" x14ac:dyDescent="0.3">
      <c r="A1187" s="1" t="s">
        <v>218</v>
      </c>
      <c r="B1187" s="1" t="s">
        <v>209</v>
      </c>
      <c r="C1187" s="1" t="s">
        <v>261</v>
      </c>
      <c r="D1187" s="1">
        <v>9</v>
      </c>
      <c r="E1187" s="1">
        <v>405</v>
      </c>
      <c r="F1187" s="1">
        <v>0</v>
      </c>
      <c r="G1187" s="1">
        <v>0</v>
      </c>
      <c r="H1187" s="1">
        <v>45092</v>
      </c>
      <c r="I1187" s="1">
        <v>45092</v>
      </c>
      <c r="J1187" s="1">
        <v>5</v>
      </c>
      <c r="K1187" s="1">
        <v>225</v>
      </c>
      <c r="L1187" s="1">
        <v>18</v>
      </c>
      <c r="M1187" s="1">
        <v>496.42105263157896</v>
      </c>
      <c r="N1187" s="1" t="s">
        <v>382</v>
      </c>
      <c r="O1187" s="1">
        <v>2023</v>
      </c>
    </row>
    <row r="1188" spans="1:15" ht="15.6" x14ac:dyDescent="0.3">
      <c r="A1188" s="1" t="s">
        <v>220</v>
      </c>
      <c r="B1188" s="1" t="s">
        <v>581</v>
      </c>
      <c r="C1188" s="1" t="s">
        <v>90</v>
      </c>
      <c r="D1188" s="1">
        <v>15</v>
      </c>
      <c r="E1188" s="1">
        <v>56.25</v>
      </c>
      <c r="F1188" s="1">
        <v>16</v>
      </c>
      <c r="G1188" s="1">
        <v>551.58000000000004</v>
      </c>
      <c r="H1188" s="1">
        <v>45152</v>
      </c>
      <c r="I1188" s="1">
        <v>45152</v>
      </c>
      <c r="J1188" s="1">
        <v>5</v>
      </c>
      <c r="K1188" s="1">
        <v>18.75</v>
      </c>
      <c r="L1188" s="1">
        <v>11</v>
      </c>
      <c r="M1188" s="1">
        <v>25.279999999999973</v>
      </c>
      <c r="N1188" s="1" t="s">
        <v>382</v>
      </c>
      <c r="O1188" s="1">
        <v>2023</v>
      </c>
    </row>
    <row r="1189" spans="1:15" ht="15.6" x14ac:dyDescent="0.3">
      <c r="A1189" s="1" t="s">
        <v>222</v>
      </c>
      <c r="B1189" s="1" t="s">
        <v>582</v>
      </c>
      <c r="C1189" s="1" t="s">
        <v>261</v>
      </c>
      <c r="D1189" s="1">
        <v>10</v>
      </c>
      <c r="E1189" s="1">
        <v>685.2</v>
      </c>
      <c r="F1189" s="1">
        <v>11</v>
      </c>
      <c r="G1189" s="1">
        <v>561.6</v>
      </c>
      <c r="H1189" s="1">
        <v>45092</v>
      </c>
      <c r="I1189" s="1">
        <v>45092</v>
      </c>
      <c r="J1189" s="1">
        <v>1</v>
      </c>
      <c r="K1189" s="1">
        <v>68.52000000000001</v>
      </c>
      <c r="L1189" s="1">
        <v>9</v>
      </c>
      <c r="M1189" s="1">
        <v>459.4909090909091</v>
      </c>
      <c r="N1189" s="1" t="s">
        <v>382</v>
      </c>
      <c r="O1189" s="1">
        <v>2023</v>
      </c>
    </row>
    <row r="1190" spans="1:15" ht="15.6" x14ac:dyDescent="0.3">
      <c r="A1190" s="1" t="s">
        <v>225</v>
      </c>
      <c r="B1190" s="1" t="s">
        <v>583</v>
      </c>
      <c r="C1190" s="1" t="s">
        <v>90</v>
      </c>
      <c r="D1190" s="1">
        <v>0</v>
      </c>
      <c r="E1190" s="1">
        <v>0</v>
      </c>
      <c r="F1190" s="1">
        <v>0</v>
      </c>
      <c r="G1190" s="1">
        <v>0</v>
      </c>
      <c r="H1190" s="1">
        <v>45152</v>
      </c>
      <c r="I1190" s="1">
        <v>45152</v>
      </c>
      <c r="J1190" s="1">
        <v>0</v>
      </c>
      <c r="K1190" s="1">
        <v>0</v>
      </c>
      <c r="L1190" s="1">
        <v>1</v>
      </c>
      <c r="M1190" s="1">
        <v>68.519999999999982</v>
      </c>
      <c r="N1190" s="1" t="s">
        <v>382</v>
      </c>
      <c r="O1190" s="1">
        <v>2023</v>
      </c>
    </row>
    <row r="1191" spans="1:15" ht="15.6" x14ac:dyDescent="0.3">
      <c r="A1191" s="1" t="s">
        <v>227</v>
      </c>
      <c r="B1191" s="1" t="s">
        <v>584</v>
      </c>
      <c r="C1191" s="1" t="s">
        <v>261</v>
      </c>
      <c r="D1191" s="1">
        <v>0</v>
      </c>
      <c r="E1191" s="1">
        <v>0</v>
      </c>
      <c r="F1191" s="1">
        <v>4</v>
      </c>
      <c r="G1191" s="1">
        <v>374.4</v>
      </c>
      <c r="H1191" s="1">
        <v>45152</v>
      </c>
      <c r="I1191" s="1">
        <v>45152</v>
      </c>
      <c r="J1191" s="1">
        <v>0</v>
      </c>
      <c r="K1191" s="1">
        <v>0</v>
      </c>
      <c r="L1191" s="1">
        <v>4</v>
      </c>
      <c r="M1191" s="1">
        <v>374.4</v>
      </c>
      <c r="N1191" s="1" t="s">
        <v>382</v>
      </c>
      <c r="O1191" s="1">
        <v>2023</v>
      </c>
    </row>
    <row r="1192" spans="1:15" ht="15.6" x14ac:dyDescent="0.3">
      <c r="A1192" s="1" t="s">
        <v>227</v>
      </c>
      <c r="B1192" s="1" t="s">
        <v>585</v>
      </c>
      <c r="C1192" s="1" t="s">
        <v>90</v>
      </c>
      <c r="D1192" s="1">
        <v>0</v>
      </c>
      <c r="E1192" s="1">
        <v>0</v>
      </c>
      <c r="F1192" s="1">
        <v>0</v>
      </c>
      <c r="G1192" s="1">
        <v>0</v>
      </c>
      <c r="H1192" s="1">
        <v>45152</v>
      </c>
      <c r="I1192" s="1">
        <v>45152</v>
      </c>
      <c r="J1192" s="1">
        <v>0</v>
      </c>
      <c r="K1192" s="1">
        <v>0</v>
      </c>
      <c r="L1192" s="1">
        <v>0</v>
      </c>
      <c r="M1192" s="1"/>
      <c r="N1192" s="1" t="s">
        <v>382</v>
      </c>
      <c r="O1192" s="1">
        <v>2023</v>
      </c>
    </row>
    <row r="1193" spans="1:15" ht="15.6" x14ac:dyDescent="0.3">
      <c r="A1193" s="1" t="s">
        <v>229</v>
      </c>
      <c r="B1193" s="1" t="s">
        <v>586</v>
      </c>
      <c r="C1193" s="1" t="s">
        <v>261</v>
      </c>
      <c r="D1193" s="1">
        <v>0</v>
      </c>
      <c r="E1193" s="1">
        <v>0</v>
      </c>
      <c r="F1193" s="1">
        <v>2</v>
      </c>
      <c r="G1193" s="1">
        <v>187.2</v>
      </c>
      <c r="H1193" s="1">
        <v>45152</v>
      </c>
      <c r="I1193" s="1">
        <v>45152</v>
      </c>
      <c r="J1193" s="1">
        <v>0</v>
      </c>
      <c r="K1193" s="1">
        <v>0</v>
      </c>
      <c r="L1193" s="1">
        <v>2</v>
      </c>
      <c r="M1193" s="1">
        <v>187.2</v>
      </c>
      <c r="N1193" s="1" t="s">
        <v>382</v>
      </c>
      <c r="O1193" s="1">
        <v>2023</v>
      </c>
    </row>
    <row r="1194" spans="1:15" ht="15.6" x14ac:dyDescent="0.3">
      <c r="A1194" s="1" t="s">
        <v>227</v>
      </c>
      <c r="B1194" s="1" t="s">
        <v>587</v>
      </c>
      <c r="C1194" s="1" t="s">
        <v>90</v>
      </c>
      <c r="D1194" s="1">
        <v>0</v>
      </c>
      <c r="E1194" s="1">
        <v>0</v>
      </c>
      <c r="F1194" s="1">
        <v>0</v>
      </c>
      <c r="G1194" s="1">
        <v>0</v>
      </c>
      <c r="H1194" s="1">
        <v>45152</v>
      </c>
      <c r="I1194" s="1">
        <v>45152</v>
      </c>
      <c r="J1194" s="1">
        <v>0</v>
      </c>
      <c r="K1194" s="1">
        <v>0</v>
      </c>
      <c r="L1194" s="1">
        <v>0</v>
      </c>
      <c r="M1194" s="1">
        <v>0</v>
      </c>
      <c r="N1194" s="1" t="s">
        <v>382</v>
      </c>
      <c r="O1194" s="1">
        <v>2023</v>
      </c>
    </row>
    <row r="1195" spans="1:15" ht="15.6" x14ac:dyDescent="0.3">
      <c r="A1195" s="1" t="s">
        <v>231</v>
      </c>
      <c r="B1195" s="1" t="s">
        <v>588</v>
      </c>
      <c r="C1195" s="1" t="s">
        <v>90</v>
      </c>
      <c r="D1195" s="1">
        <v>0</v>
      </c>
      <c r="E1195" s="1">
        <v>0</v>
      </c>
      <c r="F1195" s="1">
        <v>6</v>
      </c>
      <c r="G1195" s="1">
        <v>33.28</v>
      </c>
      <c r="H1195" s="1">
        <v>45152</v>
      </c>
      <c r="I1195" s="1">
        <v>45152</v>
      </c>
      <c r="J1195" s="1">
        <v>0</v>
      </c>
      <c r="K1195" s="1">
        <v>0</v>
      </c>
      <c r="L1195" s="1">
        <v>5</v>
      </c>
      <c r="M1195" s="1">
        <v>27.733333333333334</v>
      </c>
      <c r="N1195" s="1" t="s">
        <v>382</v>
      </c>
      <c r="O1195" s="1">
        <v>2023</v>
      </c>
    </row>
    <row r="1196" spans="1:15" ht="15.6" x14ac:dyDescent="0.3">
      <c r="A1196" s="1" t="s">
        <v>231</v>
      </c>
      <c r="B1196" s="1" t="s">
        <v>217</v>
      </c>
      <c r="C1196" s="1" t="s">
        <v>201</v>
      </c>
      <c r="D1196" s="1">
        <v>2</v>
      </c>
      <c r="E1196" s="1">
        <v>94.21</v>
      </c>
      <c r="F1196" s="1">
        <v>12</v>
      </c>
      <c r="G1196" s="1">
        <v>311.94</v>
      </c>
      <c r="H1196" s="1">
        <v>45152</v>
      </c>
      <c r="I1196" s="1">
        <v>45152</v>
      </c>
      <c r="J1196" s="1">
        <v>0</v>
      </c>
      <c r="K1196" s="1">
        <v>0</v>
      </c>
      <c r="L1196" s="1">
        <v>14</v>
      </c>
      <c r="M1196" s="1">
        <v>406.14875000000001</v>
      </c>
      <c r="N1196" s="1" t="s">
        <v>382</v>
      </c>
      <c r="O1196" s="1">
        <v>2023</v>
      </c>
    </row>
    <row r="1197" spans="1:15" ht="15.6" x14ac:dyDescent="0.3">
      <c r="A1197" s="1" t="s">
        <v>233</v>
      </c>
      <c r="B1197" s="1" t="s">
        <v>219</v>
      </c>
      <c r="C1197" s="1" t="s">
        <v>201</v>
      </c>
      <c r="D1197" s="1">
        <v>1</v>
      </c>
      <c r="E1197" s="1">
        <v>38.35</v>
      </c>
      <c r="F1197" s="1">
        <v>6</v>
      </c>
      <c r="G1197" s="1">
        <v>230.1</v>
      </c>
      <c r="H1197" s="1">
        <v>45152</v>
      </c>
      <c r="I1197" s="1">
        <v>45152</v>
      </c>
      <c r="J1197" s="1">
        <v>1</v>
      </c>
      <c r="K1197" s="1">
        <v>38.35</v>
      </c>
      <c r="L1197" s="1">
        <v>6</v>
      </c>
      <c r="M1197" s="1">
        <v>230.1</v>
      </c>
      <c r="N1197" s="1" t="s">
        <v>382</v>
      </c>
      <c r="O1197" s="1">
        <v>2023</v>
      </c>
    </row>
    <row r="1198" spans="1:15" ht="15.6" x14ac:dyDescent="0.3">
      <c r="A1198" s="1" t="s">
        <v>235</v>
      </c>
      <c r="B1198" s="1" t="s">
        <v>359</v>
      </c>
      <c r="C1198" s="1" t="s">
        <v>90</v>
      </c>
      <c r="D1198" s="1">
        <v>3</v>
      </c>
      <c r="E1198" s="1">
        <v>11830.68</v>
      </c>
      <c r="F1198" s="1">
        <v>0</v>
      </c>
      <c r="G1198" s="1">
        <v>0</v>
      </c>
      <c r="H1198" s="1">
        <v>45092</v>
      </c>
      <c r="I1198" s="1">
        <v>45092</v>
      </c>
      <c r="J1198" s="1">
        <v>0</v>
      </c>
      <c r="K1198" s="1">
        <v>0</v>
      </c>
      <c r="L1198" s="1">
        <v>2</v>
      </c>
      <c r="M1198" s="1">
        <v>7887.1200000000008</v>
      </c>
      <c r="N1198" s="1" t="s">
        <v>382</v>
      </c>
      <c r="O1198" s="1">
        <v>2023</v>
      </c>
    </row>
    <row r="1199" spans="1:15" ht="15.6" x14ac:dyDescent="0.3">
      <c r="A1199" s="1" t="s">
        <v>237</v>
      </c>
      <c r="B1199" s="1" t="s">
        <v>223</v>
      </c>
      <c r="C1199" s="1" t="s">
        <v>90</v>
      </c>
      <c r="D1199" s="1">
        <v>4</v>
      </c>
      <c r="E1199" s="1">
        <v>21978.97</v>
      </c>
      <c r="F1199" s="1">
        <v>0</v>
      </c>
      <c r="G1199" s="1">
        <v>0</v>
      </c>
      <c r="H1199" s="1">
        <v>45092</v>
      </c>
      <c r="I1199" s="1">
        <v>45092</v>
      </c>
      <c r="J1199" s="1">
        <v>0</v>
      </c>
      <c r="K1199" s="1">
        <v>0</v>
      </c>
      <c r="L1199" s="1">
        <v>2</v>
      </c>
      <c r="M1199" s="1">
        <v>10989.487000000001</v>
      </c>
      <c r="N1199" s="1" t="s">
        <v>382</v>
      </c>
      <c r="O1199" s="1">
        <v>2023</v>
      </c>
    </row>
    <row r="1200" spans="1:15" ht="15.6" x14ac:dyDescent="0.3">
      <c r="A1200" s="1" t="s">
        <v>239</v>
      </c>
      <c r="B1200" s="1" t="s">
        <v>226</v>
      </c>
      <c r="C1200" s="1" t="s">
        <v>90</v>
      </c>
      <c r="D1200" s="1">
        <v>1</v>
      </c>
      <c r="E1200" s="1">
        <v>5610.9</v>
      </c>
      <c r="F1200" s="1">
        <v>0</v>
      </c>
      <c r="G1200" s="1">
        <v>0</v>
      </c>
      <c r="H1200" s="1">
        <v>45092</v>
      </c>
      <c r="I1200" s="1">
        <v>45092</v>
      </c>
      <c r="J1200" s="1">
        <v>0</v>
      </c>
      <c r="K1200" s="1">
        <v>0</v>
      </c>
      <c r="L1200" s="1">
        <v>1</v>
      </c>
      <c r="M1200" s="1">
        <v>5610.9</v>
      </c>
      <c r="N1200" s="1" t="s">
        <v>382</v>
      </c>
      <c r="O1200" s="1">
        <v>2023</v>
      </c>
    </row>
    <row r="1201" spans="1:15" ht="15.6" x14ac:dyDescent="0.3">
      <c r="A1201" s="1" t="s">
        <v>241</v>
      </c>
      <c r="B1201" s="1" t="s">
        <v>228</v>
      </c>
      <c r="C1201" s="1" t="s">
        <v>90</v>
      </c>
      <c r="D1201" s="1">
        <v>1</v>
      </c>
      <c r="E1201" s="1">
        <v>11239.5</v>
      </c>
      <c r="F1201" s="1">
        <v>0</v>
      </c>
      <c r="G1201" s="1">
        <v>0</v>
      </c>
      <c r="H1201" s="1">
        <v>45092</v>
      </c>
      <c r="I1201" s="1">
        <v>45092</v>
      </c>
      <c r="J1201" s="1">
        <v>0</v>
      </c>
      <c r="K1201" s="1">
        <v>0</v>
      </c>
      <c r="L1201" s="1">
        <v>1</v>
      </c>
      <c r="M1201" s="1">
        <v>11239.5</v>
      </c>
      <c r="N1201" s="1" t="s">
        <v>382</v>
      </c>
      <c r="O1201" s="1">
        <v>2023</v>
      </c>
    </row>
    <row r="1202" spans="1:15" ht="15.6" x14ac:dyDescent="0.3">
      <c r="A1202" s="1" t="s">
        <v>243</v>
      </c>
      <c r="B1202" s="1" t="s">
        <v>230</v>
      </c>
      <c r="C1202" s="1" t="s">
        <v>90</v>
      </c>
      <c r="D1202" s="1">
        <v>1</v>
      </c>
      <c r="E1202" s="1">
        <v>6670</v>
      </c>
      <c r="F1202" s="1">
        <v>0</v>
      </c>
      <c r="G1202" s="1">
        <v>0</v>
      </c>
      <c r="H1202" s="1">
        <v>45092</v>
      </c>
      <c r="I1202" s="1">
        <v>45092</v>
      </c>
      <c r="J1202" s="1">
        <v>0</v>
      </c>
      <c r="K1202" s="1">
        <v>0</v>
      </c>
      <c r="L1202" s="1">
        <v>1</v>
      </c>
      <c r="M1202" s="1">
        <v>6669.9971999999998</v>
      </c>
      <c r="N1202" s="1" t="s">
        <v>382</v>
      </c>
      <c r="O1202" s="1">
        <v>2023</v>
      </c>
    </row>
    <row r="1203" spans="1:15" ht="15.6" x14ac:dyDescent="0.3">
      <c r="A1203" s="1" t="s">
        <v>245</v>
      </c>
      <c r="B1203" s="1" t="s">
        <v>589</v>
      </c>
      <c r="C1203" s="1" t="s">
        <v>90</v>
      </c>
      <c r="D1203" s="1">
        <v>0</v>
      </c>
      <c r="E1203" s="1">
        <v>0</v>
      </c>
      <c r="F1203" s="1">
        <v>2</v>
      </c>
      <c r="G1203" s="1">
        <v>67</v>
      </c>
      <c r="H1203" s="1">
        <v>45152</v>
      </c>
      <c r="I1203" s="1">
        <v>45152</v>
      </c>
      <c r="J1203" s="1">
        <v>0</v>
      </c>
      <c r="K1203" s="1">
        <v>0</v>
      </c>
      <c r="L1203" s="1">
        <v>1</v>
      </c>
      <c r="M1203" s="1">
        <v>33.5</v>
      </c>
      <c r="N1203" s="1" t="s">
        <v>382</v>
      </c>
      <c r="O1203" s="1">
        <v>2023</v>
      </c>
    </row>
    <row r="1204" spans="1:15" ht="15.6" x14ac:dyDescent="0.3">
      <c r="A1204" s="1" t="s">
        <v>245</v>
      </c>
      <c r="B1204" s="1" t="s">
        <v>232</v>
      </c>
      <c r="C1204" s="1" t="s">
        <v>90</v>
      </c>
      <c r="D1204" s="1">
        <v>0</v>
      </c>
      <c r="E1204" s="1">
        <v>0</v>
      </c>
      <c r="F1204" s="1">
        <v>3</v>
      </c>
      <c r="G1204" s="1">
        <v>1982.4</v>
      </c>
      <c r="H1204" s="1">
        <v>45152</v>
      </c>
      <c r="I1204" s="1">
        <v>45152</v>
      </c>
      <c r="J1204" s="1">
        <v>0</v>
      </c>
      <c r="K1204" s="1">
        <v>0</v>
      </c>
      <c r="L1204" s="1">
        <v>3</v>
      </c>
      <c r="M1204" s="1">
        <v>1982.4</v>
      </c>
      <c r="N1204" s="1" t="s">
        <v>382</v>
      </c>
      <c r="O1204" s="1">
        <v>2023</v>
      </c>
    </row>
    <row r="1205" spans="1:15" ht="15.6" x14ac:dyDescent="0.3">
      <c r="A1205" s="1" t="s">
        <v>247</v>
      </c>
      <c r="B1205" s="1" t="s">
        <v>360</v>
      </c>
      <c r="C1205" s="1" t="s">
        <v>90</v>
      </c>
      <c r="D1205" s="1">
        <v>0</v>
      </c>
      <c r="E1205" s="1">
        <v>0</v>
      </c>
      <c r="F1205" s="1">
        <v>0</v>
      </c>
      <c r="G1205" s="1">
        <v>0</v>
      </c>
      <c r="H1205" s="1">
        <v>45092</v>
      </c>
      <c r="I1205" s="1">
        <v>45092</v>
      </c>
      <c r="J1205" s="1">
        <v>0</v>
      </c>
      <c r="K1205" s="1">
        <v>0</v>
      </c>
      <c r="L1205" s="1">
        <v>0</v>
      </c>
      <c r="M1205" s="1">
        <v>0</v>
      </c>
      <c r="N1205" s="1" t="s">
        <v>382</v>
      </c>
      <c r="O1205" s="1">
        <v>2023</v>
      </c>
    </row>
    <row r="1206" spans="1:15" ht="15.6" x14ac:dyDescent="0.3">
      <c r="A1206" s="1" t="s">
        <v>249</v>
      </c>
      <c r="B1206" s="1" t="s">
        <v>234</v>
      </c>
      <c r="C1206" s="1" t="s">
        <v>90</v>
      </c>
      <c r="D1206" s="1">
        <v>0</v>
      </c>
      <c r="E1206" s="1">
        <v>0</v>
      </c>
      <c r="F1206" s="1">
        <v>0</v>
      </c>
      <c r="G1206" s="1">
        <v>0</v>
      </c>
      <c r="H1206" s="1">
        <v>45092</v>
      </c>
      <c r="I1206" s="1">
        <v>45092</v>
      </c>
      <c r="J1206" s="1">
        <v>0</v>
      </c>
      <c r="K1206" s="1">
        <v>0</v>
      </c>
      <c r="L1206" s="1">
        <v>0</v>
      </c>
      <c r="M1206" s="1">
        <v>0</v>
      </c>
      <c r="N1206" s="1" t="s">
        <v>382</v>
      </c>
      <c r="O1206" s="1">
        <v>2023</v>
      </c>
    </row>
    <row r="1207" spans="1:15" ht="15.6" x14ac:dyDescent="0.3">
      <c r="A1207" s="1" t="s">
        <v>251</v>
      </c>
      <c r="B1207" s="1" t="s">
        <v>590</v>
      </c>
      <c r="C1207" s="1" t="s">
        <v>90</v>
      </c>
      <c r="D1207" s="1">
        <v>10</v>
      </c>
      <c r="E1207" s="1">
        <v>4972.6899999999996</v>
      </c>
      <c r="F1207" s="1">
        <v>7</v>
      </c>
      <c r="G1207" s="1">
        <v>3480.89</v>
      </c>
      <c r="H1207" s="1">
        <v>45093</v>
      </c>
      <c r="I1207" s="1">
        <v>45093</v>
      </c>
      <c r="J1207" s="1">
        <v>0</v>
      </c>
      <c r="K1207" s="1">
        <v>0</v>
      </c>
      <c r="L1207" s="1">
        <v>3</v>
      </c>
      <c r="M1207" s="1">
        <v>1491.81</v>
      </c>
      <c r="N1207" s="1" t="s">
        <v>382</v>
      </c>
      <c r="O1207" s="1">
        <v>2023</v>
      </c>
    </row>
    <row r="1208" spans="1:15" ht="15.6" x14ac:dyDescent="0.3">
      <c r="A1208" s="1" t="s">
        <v>363</v>
      </c>
      <c r="B1208" s="1" t="s">
        <v>591</v>
      </c>
      <c r="C1208" s="1" t="s">
        <v>90</v>
      </c>
      <c r="D1208" s="1">
        <v>0</v>
      </c>
      <c r="E1208" s="1">
        <v>0</v>
      </c>
      <c r="F1208" s="1">
        <v>0</v>
      </c>
      <c r="G1208" s="1">
        <v>0</v>
      </c>
      <c r="H1208" s="1">
        <v>45094</v>
      </c>
      <c r="I1208" s="1">
        <v>45094</v>
      </c>
      <c r="J1208" s="1">
        <v>0</v>
      </c>
      <c r="K1208" s="1">
        <v>0</v>
      </c>
      <c r="L1208" s="1">
        <v>3</v>
      </c>
      <c r="M1208" s="1">
        <v>1491.81</v>
      </c>
      <c r="N1208" s="1" t="s">
        <v>382</v>
      </c>
      <c r="O1208" s="1">
        <v>2023</v>
      </c>
    </row>
    <row r="1209" spans="1:15" ht="15.6" x14ac:dyDescent="0.3">
      <c r="A1209" s="1" t="s">
        <v>364</v>
      </c>
      <c r="B1209" s="1" t="s">
        <v>592</v>
      </c>
      <c r="C1209" s="1" t="s">
        <v>90</v>
      </c>
      <c r="D1209" s="1">
        <v>0</v>
      </c>
      <c r="E1209" s="1">
        <v>0</v>
      </c>
      <c r="F1209" s="1">
        <v>0</v>
      </c>
      <c r="G1209" s="1">
        <v>0</v>
      </c>
      <c r="H1209" s="1">
        <v>45095</v>
      </c>
      <c r="I1209" s="1">
        <v>45095</v>
      </c>
      <c r="J1209" s="1">
        <v>0</v>
      </c>
      <c r="K1209" s="1">
        <v>0</v>
      </c>
      <c r="L1209" s="1">
        <v>4</v>
      </c>
      <c r="M1209" s="1">
        <v>1989.08</v>
      </c>
      <c r="N1209" s="1" t="s">
        <v>382</v>
      </c>
      <c r="O1209" s="1">
        <v>2023</v>
      </c>
    </row>
    <row r="1210" spans="1:15" ht="15.6" x14ac:dyDescent="0.3">
      <c r="A1210" s="1" t="s">
        <v>501</v>
      </c>
      <c r="B1210" s="1" t="s">
        <v>593</v>
      </c>
      <c r="C1210" s="1" t="s">
        <v>90</v>
      </c>
      <c r="D1210" s="1">
        <v>5</v>
      </c>
      <c r="E1210" s="1">
        <v>3479</v>
      </c>
      <c r="F1210" s="1">
        <v>0</v>
      </c>
      <c r="G1210" s="1">
        <v>0</v>
      </c>
      <c r="H1210" s="1">
        <v>45096</v>
      </c>
      <c r="I1210" s="1">
        <v>45096</v>
      </c>
      <c r="J1210" s="1">
        <v>0</v>
      </c>
      <c r="K1210" s="1">
        <v>0</v>
      </c>
      <c r="L1210" s="1">
        <v>3</v>
      </c>
      <c r="M1210" s="1">
        <v>1491.81</v>
      </c>
      <c r="N1210" s="1" t="s">
        <v>382</v>
      </c>
      <c r="O1210" s="1">
        <v>2023</v>
      </c>
    </row>
    <row r="1211" spans="1:15" ht="15.6" x14ac:dyDescent="0.3">
      <c r="A1211" s="1" t="s">
        <v>363</v>
      </c>
      <c r="B1211" s="1" t="s">
        <v>238</v>
      </c>
      <c r="C1211" s="1" t="s">
        <v>90</v>
      </c>
      <c r="D1211" s="1">
        <v>2</v>
      </c>
      <c r="E1211" s="1">
        <v>14278</v>
      </c>
      <c r="F1211" s="1">
        <v>4</v>
      </c>
      <c r="G1211" s="1">
        <v>28556</v>
      </c>
      <c r="H1211" s="1">
        <v>45092</v>
      </c>
      <c r="I1211" s="1">
        <v>45092</v>
      </c>
      <c r="J1211" s="1">
        <v>0</v>
      </c>
      <c r="K1211" s="1">
        <v>0</v>
      </c>
      <c r="L1211" s="1">
        <v>6</v>
      </c>
      <c r="M1211" s="1">
        <v>42834</v>
      </c>
      <c r="N1211" s="1" t="s">
        <v>382</v>
      </c>
      <c r="O1211" s="1">
        <v>2023</v>
      </c>
    </row>
    <row r="1212" spans="1:15" ht="15.6" x14ac:dyDescent="0.3">
      <c r="A1212" s="1" t="s">
        <v>364</v>
      </c>
      <c r="B1212" s="1" t="s">
        <v>240</v>
      </c>
      <c r="C1212" s="1" t="s">
        <v>90</v>
      </c>
      <c r="D1212" s="1">
        <v>2</v>
      </c>
      <c r="E1212" s="1">
        <v>1046.25</v>
      </c>
      <c r="F1212" s="1">
        <v>7</v>
      </c>
      <c r="G1212" s="1">
        <v>1930.01</v>
      </c>
      <c r="H1212" s="1">
        <v>45152</v>
      </c>
      <c r="I1212" s="1">
        <v>45152</v>
      </c>
      <c r="J1212" s="1">
        <v>2</v>
      </c>
      <c r="K1212" s="1">
        <v>1046.25</v>
      </c>
      <c r="L1212" s="1">
        <v>3</v>
      </c>
      <c r="M1212" s="1">
        <v>827.14714285714285</v>
      </c>
      <c r="N1212" s="1" t="s">
        <v>382</v>
      </c>
      <c r="O1212" s="1">
        <v>2023</v>
      </c>
    </row>
    <row r="1213" spans="1:15" ht="15.6" x14ac:dyDescent="0.3">
      <c r="A1213" s="1" t="s">
        <v>501</v>
      </c>
      <c r="B1213" s="1" t="s">
        <v>242</v>
      </c>
      <c r="C1213" s="1" t="s">
        <v>90</v>
      </c>
      <c r="D1213" s="1">
        <v>1</v>
      </c>
      <c r="E1213" s="1">
        <v>141.6</v>
      </c>
      <c r="F1213" s="1">
        <v>0</v>
      </c>
      <c r="G1213" s="1">
        <v>0</v>
      </c>
      <c r="H1213" s="1">
        <v>45092</v>
      </c>
      <c r="I1213" s="1">
        <v>45092</v>
      </c>
      <c r="J1213" s="1">
        <v>0</v>
      </c>
      <c r="K1213" s="1">
        <v>0</v>
      </c>
      <c r="L1213" s="1">
        <v>1</v>
      </c>
      <c r="M1213" s="1">
        <v>141.59999999999997</v>
      </c>
      <c r="N1213" s="1" t="s">
        <v>382</v>
      </c>
      <c r="O1213" s="1">
        <v>2023</v>
      </c>
    </row>
    <row r="1214" spans="1:15" ht="15.6" x14ac:dyDescent="0.3">
      <c r="A1214" s="1" t="s">
        <v>502</v>
      </c>
      <c r="B1214" s="1" t="s">
        <v>244</v>
      </c>
      <c r="C1214" s="1" t="s">
        <v>261</v>
      </c>
      <c r="D1214" s="1">
        <v>6</v>
      </c>
      <c r="E1214" s="1">
        <v>3903.41</v>
      </c>
      <c r="F1214" s="1">
        <v>0</v>
      </c>
      <c r="G1214" s="1">
        <v>0</v>
      </c>
      <c r="H1214" s="1">
        <v>45092</v>
      </c>
      <c r="I1214" s="1">
        <v>45092</v>
      </c>
      <c r="J1214" s="1">
        <v>1</v>
      </c>
      <c r="K1214" s="1">
        <v>650.56833333333327</v>
      </c>
      <c r="L1214" s="1">
        <v>5</v>
      </c>
      <c r="M1214" s="1">
        <v>3903.4122857142856</v>
      </c>
      <c r="N1214" s="1" t="s">
        <v>382</v>
      </c>
      <c r="O1214" s="1">
        <v>2023</v>
      </c>
    </row>
    <row r="1215" spans="1:15" ht="15.6" x14ac:dyDescent="0.3">
      <c r="A1215" s="1" t="s">
        <v>502</v>
      </c>
      <c r="B1215" s="1" t="s">
        <v>244</v>
      </c>
      <c r="C1215" s="1" t="s">
        <v>90</v>
      </c>
      <c r="D1215" s="1">
        <v>0</v>
      </c>
      <c r="E1215" s="1">
        <v>0</v>
      </c>
      <c r="F1215" s="1">
        <v>0</v>
      </c>
      <c r="G1215" s="1">
        <v>0</v>
      </c>
      <c r="H1215" s="1">
        <v>45092</v>
      </c>
      <c r="I1215" s="1">
        <v>45092</v>
      </c>
      <c r="J1215" s="1">
        <v>0</v>
      </c>
      <c r="K1215" s="1">
        <v>0</v>
      </c>
      <c r="L1215" s="1"/>
      <c r="M1215" s="1">
        <v>260.67999999999995</v>
      </c>
      <c r="N1215" s="1" t="s">
        <v>382</v>
      </c>
      <c r="O1215" s="1">
        <v>2023</v>
      </c>
    </row>
    <row r="1216" spans="1:15" ht="15.6" x14ac:dyDescent="0.3">
      <c r="A1216" s="1" t="s">
        <v>503</v>
      </c>
      <c r="B1216" s="1" t="s">
        <v>361</v>
      </c>
      <c r="C1216" s="1" t="s">
        <v>90</v>
      </c>
      <c r="D1216" s="1">
        <v>3</v>
      </c>
      <c r="E1216" s="1">
        <v>18443.400000000001</v>
      </c>
      <c r="F1216" s="1">
        <v>0</v>
      </c>
      <c r="G1216" s="1">
        <v>0</v>
      </c>
      <c r="H1216" s="1">
        <v>45092</v>
      </c>
      <c r="I1216" s="1">
        <v>45092</v>
      </c>
      <c r="J1216" s="1">
        <v>0</v>
      </c>
      <c r="K1216" s="1">
        <v>0</v>
      </c>
      <c r="L1216" s="1">
        <v>2</v>
      </c>
      <c r="M1216" s="1">
        <v>12295.600000000002</v>
      </c>
      <c r="N1216" s="1" t="s">
        <v>382</v>
      </c>
      <c r="O1216" s="1">
        <v>2023</v>
      </c>
    </row>
    <row r="1217" spans="1:15" ht="15.6" x14ac:dyDescent="0.3">
      <c r="A1217" s="1" t="s">
        <v>504</v>
      </c>
      <c r="B1217" s="1" t="s">
        <v>362</v>
      </c>
      <c r="C1217" s="1" t="s">
        <v>201</v>
      </c>
      <c r="D1217" s="1">
        <v>0</v>
      </c>
      <c r="E1217" s="1">
        <v>0</v>
      </c>
      <c r="F1217" s="1">
        <v>0</v>
      </c>
      <c r="G1217" s="1">
        <v>0</v>
      </c>
      <c r="H1217" s="1">
        <v>45092</v>
      </c>
      <c r="I1217" s="1">
        <v>45092</v>
      </c>
      <c r="J1217" s="1">
        <v>0</v>
      </c>
      <c r="K1217" s="1">
        <v>0</v>
      </c>
      <c r="L1217" s="1">
        <v>0</v>
      </c>
      <c r="M1217" s="1">
        <v>0</v>
      </c>
      <c r="N1217" s="1" t="s">
        <v>382</v>
      </c>
      <c r="O1217" s="1">
        <v>2023</v>
      </c>
    </row>
    <row r="1218" spans="1:15" ht="15.6" x14ac:dyDescent="0.3">
      <c r="A1218" s="1" t="s">
        <v>505</v>
      </c>
      <c r="B1218" s="1" t="s">
        <v>248</v>
      </c>
      <c r="C1218" s="1" t="s">
        <v>201</v>
      </c>
      <c r="D1218" s="1">
        <v>0</v>
      </c>
      <c r="E1218" s="1">
        <v>0</v>
      </c>
      <c r="F1218" s="1">
        <v>0</v>
      </c>
      <c r="G1218" s="1">
        <v>0</v>
      </c>
      <c r="H1218" s="1">
        <v>45092</v>
      </c>
      <c r="I1218" s="1">
        <v>45092</v>
      </c>
      <c r="J1218" s="1">
        <v>0</v>
      </c>
      <c r="K1218" s="1">
        <v>0</v>
      </c>
      <c r="L1218" s="1">
        <v>0</v>
      </c>
      <c r="M1218" s="1">
        <v>0</v>
      </c>
      <c r="N1218" s="1" t="s">
        <v>382</v>
      </c>
      <c r="O1218" s="1">
        <v>2023</v>
      </c>
    </row>
    <row r="1219" spans="1:15" ht="15.6" x14ac:dyDescent="0.3">
      <c r="A1219" s="1" t="s">
        <v>506</v>
      </c>
      <c r="B1219" s="1" t="s">
        <v>250</v>
      </c>
      <c r="C1219" s="1" t="s">
        <v>201</v>
      </c>
      <c r="D1219" s="1">
        <v>0</v>
      </c>
      <c r="E1219" s="1">
        <v>0</v>
      </c>
      <c r="F1219" s="1">
        <v>0</v>
      </c>
      <c r="G1219" s="1">
        <v>0</v>
      </c>
      <c r="H1219" s="1">
        <v>45092</v>
      </c>
      <c r="I1219" s="1">
        <v>45092</v>
      </c>
      <c r="J1219" s="1">
        <v>0</v>
      </c>
      <c r="K1219" s="1">
        <v>0</v>
      </c>
      <c r="L1219" s="1">
        <v>0</v>
      </c>
      <c r="M1219" s="1">
        <v>0</v>
      </c>
      <c r="N1219" s="1" t="s">
        <v>382</v>
      </c>
      <c r="O1219" s="1">
        <v>2023</v>
      </c>
    </row>
    <row r="1220" spans="1:15" ht="15.6" x14ac:dyDescent="0.3">
      <c r="A1220" s="1" t="s">
        <v>507</v>
      </c>
      <c r="B1220" s="1" t="s">
        <v>594</v>
      </c>
      <c r="C1220" s="1" t="s">
        <v>90</v>
      </c>
      <c r="D1220" s="1">
        <v>4</v>
      </c>
      <c r="E1220" s="1">
        <v>1164.06</v>
      </c>
      <c r="F1220" s="1">
        <v>0</v>
      </c>
      <c r="G1220" s="1">
        <v>0</v>
      </c>
      <c r="H1220" s="1">
        <v>45093</v>
      </c>
      <c r="I1220" s="1">
        <v>45093</v>
      </c>
      <c r="J1220" s="1">
        <v>0</v>
      </c>
      <c r="K1220" s="1">
        <v>0</v>
      </c>
      <c r="L1220" s="1">
        <v>1</v>
      </c>
      <c r="M1220" s="1">
        <v>291.01</v>
      </c>
      <c r="N1220" s="1" t="s">
        <v>382</v>
      </c>
      <c r="O1220" s="1">
        <v>2023</v>
      </c>
    </row>
    <row r="1221" spans="1:15" ht="15.6" x14ac:dyDescent="0.3">
      <c r="A1221" s="1" t="s">
        <v>511</v>
      </c>
      <c r="B1221" s="1" t="s">
        <v>595</v>
      </c>
      <c r="C1221" s="1" t="s">
        <v>90</v>
      </c>
      <c r="D1221" s="1">
        <v>0</v>
      </c>
      <c r="E1221" s="1">
        <v>0</v>
      </c>
      <c r="F1221" s="1">
        <v>0</v>
      </c>
      <c r="G1221" s="1">
        <v>0</v>
      </c>
      <c r="H1221" s="1">
        <v>45094</v>
      </c>
      <c r="I1221" s="1">
        <v>45094</v>
      </c>
      <c r="J1221" s="1">
        <v>0</v>
      </c>
      <c r="K1221" s="1">
        <v>0</v>
      </c>
      <c r="L1221" s="1">
        <v>1</v>
      </c>
      <c r="M1221" s="1">
        <v>291.01</v>
      </c>
      <c r="N1221" s="1" t="s">
        <v>382</v>
      </c>
      <c r="O1221" s="1">
        <v>2023</v>
      </c>
    </row>
    <row r="1222" spans="1:15" ht="15.6" x14ac:dyDescent="0.3">
      <c r="A1222" s="1" t="s">
        <v>514</v>
      </c>
      <c r="B1222" s="1" t="s">
        <v>596</v>
      </c>
      <c r="C1222" s="1" t="s">
        <v>90</v>
      </c>
      <c r="D1222" s="1">
        <v>0</v>
      </c>
      <c r="E1222" s="1">
        <v>0</v>
      </c>
      <c r="F1222" s="1">
        <v>0</v>
      </c>
      <c r="G1222" s="1">
        <v>0</v>
      </c>
      <c r="H1222" s="1">
        <v>45095</v>
      </c>
      <c r="I1222" s="1">
        <v>45095</v>
      </c>
      <c r="J1222" s="1">
        <v>0</v>
      </c>
      <c r="K1222" s="1">
        <v>0</v>
      </c>
      <c r="L1222" s="1">
        <v>2</v>
      </c>
      <c r="M1222" s="1">
        <v>582.03</v>
      </c>
      <c r="N1222" s="1" t="s">
        <v>382</v>
      </c>
      <c r="O1222" s="1">
        <v>2023</v>
      </c>
    </row>
    <row r="1223" spans="1:15" ht="15.6" x14ac:dyDescent="0.3">
      <c r="A1223" s="1" t="s">
        <v>511</v>
      </c>
      <c r="B1223" s="1" t="s">
        <v>369</v>
      </c>
      <c r="C1223" s="1" t="s">
        <v>90</v>
      </c>
      <c r="D1223" s="1">
        <v>0</v>
      </c>
      <c r="E1223" s="1">
        <v>0</v>
      </c>
      <c r="F1223" s="1">
        <v>6</v>
      </c>
      <c r="G1223" s="1">
        <v>201</v>
      </c>
      <c r="H1223" s="1">
        <v>45152</v>
      </c>
      <c r="I1223" s="1">
        <v>45152</v>
      </c>
      <c r="J1223" s="1">
        <v>1</v>
      </c>
      <c r="K1223" s="1">
        <v>33.5</v>
      </c>
      <c r="L1223" s="1">
        <v>5</v>
      </c>
      <c r="M1223" s="1">
        <v>167.5</v>
      </c>
      <c r="N1223" s="1" t="s">
        <v>382</v>
      </c>
      <c r="O1223" s="1">
        <v>2023</v>
      </c>
    </row>
    <row r="1224" spans="1:15" ht="15.6" x14ac:dyDescent="0.3">
      <c r="A1224" s="1" t="s">
        <v>514</v>
      </c>
      <c r="B1224" s="1" t="s">
        <v>370</v>
      </c>
      <c r="C1224" s="1" t="s">
        <v>90</v>
      </c>
      <c r="D1224" s="1">
        <v>1</v>
      </c>
      <c r="E1224" s="1">
        <v>72</v>
      </c>
      <c r="F1224" s="1">
        <v>0</v>
      </c>
      <c r="G1224" s="1">
        <v>0</v>
      </c>
      <c r="H1224" s="1">
        <v>45092</v>
      </c>
      <c r="I1224" s="1">
        <v>45092</v>
      </c>
      <c r="J1224" s="1">
        <v>0</v>
      </c>
      <c r="K1224" s="1">
        <v>0</v>
      </c>
      <c r="L1224" s="1">
        <v>1</v>
      </c>
      <c r="M1224" s="1">
        <v>72.00333333333333</v>
      </c>
      <c r="N1224" s="1" t="s">
        <v>382</v>
      </c>
      <c r="O1224" s="1">
        <v>2023</v>
      </c>
    </row>
    <row r="1225" spans="1:15" ht="15.6" x14ac:dyDescent="0.3">
      <c r="A1225" s="1" t="s">
        <v>515</v>
      </c>
      <c r="B1225" s="1" t="s">
        <v>371</v>
      </c>
      <c r="C1225" s="1" t="s">
        <v>90</v>
      </c>
      <c r="D1225" s="1">
        <v>0</v>
      </c>
      <c r="E1225" s="1">
        <v>0</v>
      </c>
      <c r="F1225" s="1">
        <v>0</v>
      </c>
      <c r="G1225" s="1">
        <v>0</v>
      </c>
      <c r="H1225" s="1">
        <v>45092</v>
      </c>
      <c r="I1225" s="1">
        <v>45092</v>
      </c>
      <c r="J1225" s="1">
        <v>0</v>
      </c>
      <c r="K1225" s="1">
        <v>0</v>
      </c>
      <c r="L1225" s="1">
        <v>0</v>
      </c>
      <c r="M1225" s="1">
        <v>0</v>
      </c>
      <c r="N1225" s="1" t="s">
        <v>382</v>
      </c>
      <c r="O1225" s="1">
        <v>2023</v>
      </c>
    </row>
    <row r="1226" spans="1:15" ht="15.6" x14ac:dyDescent="0.3">
      <c r="A1226" s="1" t="s">
        <v>516</v>
      </c>
      <c r="B1226" s="1" t="s">
        <v>597</v>
      </c>
      <c r="C1226" s="1" t="s">
        <v>90</v>
      </c>
      <c r="D1226" s="1">
        <v>1</v>
      </c>
      <c r="E1226" s="1">
        <v>31</v>
      </c>
      <c r="F1226" s="1">
        <v>6</v>
      </c>
      <c r="G1226" s="1">
        <v>105.63</v>
      </c>
      <c r="H1226" s="1">
        <v>45152</v>
      </c>
      <c r="I1226" s="1">
        <v>45152</v>
      </c>
      <c r="J1226" s="1">
        <v>0</v>
      </c>
      <c r="K1226" s="1">
        <v>0</v>
      </c>
      <c r="L1226" s="1">
        <v>7</v>
      </c>
      <c r="M1226" s="1">
        <v>136.76166666666666</v>
      </c>
      <c r="N1226" s="1" t="s">
        <v>382</v>
      </c>
      <c r="O1226" s="1">
        <v>2023</v>
      </c>
    </row>
    <row r="1227" spans="1:15" ht="15.6" x14ac:dyDescent="0.3">
      <c r="A1227" s="1" t="s">
        <v>517</v>
      </c>
      <c r="B1227" s="1" t="s">
        <v>598</v>
      </c>
      <c r="C1227" s="1" t="s">
        <v>90</v>
      </c>
      <c r="D1227" s="1">
        <v>0</v>
      </c>
      <c r="E1227" s="1">
        <v>0</v>
      </c>
      <c r="F1227" s="1">
        <v>6</v>
      </c>
      <c r="G1227" s="1">
        <v>105.63</v>
      </c>
      <c r="H1227" s="1">
        <v>45152</v>
      </c>
      <c r="I1227" s="1">
        <v>45152</v>
      </c>
      <c r="J1227" s="1">
        <v>0</v>
      </c>
      <c r="K1227" s="1">
        <v>0</v>
      </c>
      <c r="L1227" s="1">
        <v>3</v>
      </c>
      <c r="M1227" s="1">
        <v>52.814999999999998</v>
      </c>
      <c r="N1227" s="1" t="s">
        <v>382</v>
      </c>
      <c r="O1227" s="1">
        <v>2023</v>
      </c>
    </row>
    <row r="1228" spans="1:15" ht="15.6" x14ac:dyDescent="0.3">
      <c r="A1228" s="1" t="s">
        <v>519</v>
      </c>
      <c r="B1228" s="1" t="s">
        <v>599</v>
      </c>
      <c r="C1228" s="1" t="s">
        <v>90</v>
      </c>
      <c r="D1228" s="1">
        <v>0</v>
      </c>
      <c r="E1228" s="1">
        <v>0</v>
      </c>
      <c r="F1228" s="1">
        <v>6</v>
      </c>
      <c r="G1228" s="1">
        <v>105.63</v>
      </c>
      <c r="H1228" s="1">
        <v>45152</v>
      </c>
      <c r="I1228" s="1">
        <v>45152</v>
      </c>
      <c r="J1228" s="1">
        <v>3</v>
      </c>
      <c r="K1228" s="1">
        <v>52.814999999999998</v>
      </c>
      <c r="L1228" s="1">
        <v>2</v>
      </c>
      <c r="M1228" s="1">
        <v>35.209999999999994</v>
      </c>
      <c r="N1228" s="1" t="s">
        <v>382</v>
      </c>
      <c r="O1228" s="1">
        <v>2023</v>
      </c>
    </row>
    <row r="1229" spans="1:15" ht="15.6" x14ac:dyDescent="0.3">
      <c r="A1229" s="1" t="s">
        <v>547</v>
      </c>
      <c r="B1229" s="1" t="s">
        <v>600</v>
      </c>
      <c r="C1229" s="1" t="s">
        <v>90</v>
      </c>
      <c r="D1229" s="1">
        <v>0</v>
      </c>
      <c r="E1229" s="1">
        <v>0</v>
      </c>
      <c r="F1229" s="1">
        <v>2</v>
      </c>
      <c r="G1229" s="1">
        <v>35.21</v>
      </c>
      <c r="H1229" s="1">
        <v>45152</v>
      </c>
      <c r="I1229" s="1">
        <v>45152</v>
      </c>
      <c r="J1229" s="1">
        <v>0</v>
      </c>
      <c r="K1229" s="1">
        <v>0</v>
      </c>
      <c r="L1229" s="1">
        <v>2</v>
      </c>
      <c r="M1229" s="1">
        <v>35.21</v>
      </c>
      <c r="N1229" s="1" t="s">
        <v>382</v>
      </c>
      <c r="O1229" s="1">
        <v>2023</v>
      </c>
    </row>
    <row r="1230" spans="1:15" ht="15.6" x14ac:dyDescent="0.3">
      <c r="A1230" s="1" t="s">
        <v>548</v>
      </c>
      <c r="B1230" s="1" t="s">
        <v>601</v>
      </c>
      <c r="C1230" s="1" t="s">
        <v>90</v>
      </c>
      <c r="D1230" s="1">
        <v>0</v>
      </c>
      <c r="E1230" s="1">
        <v>0</v>
      </c>
      <c r="F1230" s="1">
        <v>2</v>
      </c>
      <c r="G1230" s="1">
        <v>35.21</v>
      </c>
      <c r="H1230" s="1">
        <v>45152</v>
      </c>
      <c r="I1230" s="1">
        <v>45152</v>
      </c>
      <c r="J1230" s="1">
        <v>0</v>
      </c>
      <c r="K1230" s="1">
        <v>0</v>
      </c>
      <c r="L1230" s="1">
        <v>2</v>
      </c>
      <c r="M1230" s="1">
        <v>35.21</v>
      </c>
      <c r="N1230" s="1" t="s">
        <v>382</v>
      </c>
      <c r="O1230" s="1">
        <v>2023</v>
      </c>
    </row>
    <row r="1231" spans="1:15" ht="15.6" x14ac:dyDescent="0.3">
      <c r="A1231" s="1" t="s">
        <v>549</v>
      </c>
      <c r="B1231" s="1" t="s">
        <v>602</v>
      </c>
      <c r="C1231" s="1" t="s">
        <v>90</v>
      </c>
      <c r="D1231" s="1">
        <v>0</v>
      </c>
      <c r="E1231" s="1">
        <v>0</v>
      </c>
      <c r="F1231" s="1">
        <v>2</v>
      </c>
      <c r="G1231" s="1">
        <v>35.21</v>
      </c>
      <c r="H1231" s="1">
        <v>45152</v>
      </c>
      <c r="I1231" s="1">
        <v>45152</v>
      </c>
      <c r="J1231" s="1">
        <v>0</v>
      </c>
      <c r="K1231" s="1">
        <v>0</v>
      </c>
      <c r="L1231" s="1">
        <v>2</v>
      </c>
      <c r="M1231" s="1">
        <v>35.21</v>
      </c>
      <c r="N1231" s="1" t="s">
        <v>382</v>
      </c>
      <c r="O1231" s="1">
        <v>2023</v>
      </c>
    </row>
    <row r="1232" spans="1:15" ht="15.6" x14ac:dyDescent="0.3">
      <c r="A1232" s="1" t="s">
        <v>552</v>
      </c>
      <c r="B1232" s="1" t="s">
        <v>603</v>
      </c>
      <c r="C1232" s="1" t="s">
        <v>90</v>
      </c>
      <c r="D1232" s="1">
        <v>0</v>
      </c>
      <c r="E1232" s="1">
        <v>0</v>
      </c>
      <c r="F1232" s="1">
        <v>6</v>
      </c>
      <c r="G1232" s="1">
        <v>83.97</v>
      </c>
      <c r="H1232" s="1">
        <v>45152</v>
      </c>
      <c r="I1232" s="1">
        <v>45152</v>
      </c>
      <c r="J1232" s="1">
        <v>4</v>
      </c>
      <c r="K1232" s="1">
        <v>55.98</v>
      </c>
      <c r="L1232" s="1">
        <v>1</v>
      </c>
      <c r="M1232" s="1">
        <v>13.995000000000001</v>
      </c>
      <c r="N1232" s="1" t="s">
        <v>382</v>
      </c>
      <c r="O1232" s="1">
        <v>2023</v>
      </c>
    </row>
    <row r="1233" spans="1:15" ht="15.6" x14ac:dyDescent="0.3">
      <c r="A1233" s="1" t="s">
        <v>554</v>
      </c>
      <c r="B1233" s="1" t="s">
        <v>604</v>
      </c>
      <c r="C1233" s="1" t="s">
        <v>90</v>
      </c>
      <c r="D1233" s="1">
        <v>0</v>
      </c>
      <c r="E1233" s="1">
        <v>0</v>
      </c>
      <c r="F1233" s="1">
        <v>6</v>
      </c>
      <c r="G1233" s="1">
        <v>83.97</v>
      </c>
      <c r="H1233" s="1">
        <v>45152</v>
      </c>
      <c r="I1233" s="1">
        <v>45152</v>
      </c>
      <c r="J1233" s="1">
        <v>3</v>
      </c>
      <c r="K1233" s="1">
        <v>41.984999999999999</v>
      </c>
      <c r="L1233" s="1">
        <v>2</v>
      </c>
      <c r="M1233" s="1">
        <v>27.990000000000002</v>
      </c>
      <c r="N1233" s="1" t="s">
        <v>382</v>
      </c>
      <c r="O1233" s="1">
        <v>2023</v>
      </c>
    </row>
    <row r="1234" spans="1:15" ht="15.6" x14ac:dyDescent="0.3">
      <c r="A1234" s="1" t="s">
        <v>605</v>
      </c>
      <c r="B1234" s="1" t="s">
        <v>606</v>
      </c>
      <c r="C1234" s="1" t="s">
        <v>90</v>
      </c>
      <c r="D1234" s="1">
        <v>0</v>
      </c>
      <c r="E1234" s="1">
        <v>0</v>
      </c>
      <c r="F1234" s="1">
        <v>6</v>
      </c>
      <c r="G1234" s="1">
        <v>83.97</v>
      </c>
      <c r="H1234" s="1">
        <v>45152</v>
      </c>
      <c r="I1234" s="1">
        <v>45152</v>
      </c>
      <c r="J1234" s="1">
        <v>0</v>
      </c>
      <c r="K1234" s="1">
        <v>0</v>
      </c>
      <c r="L1234" s="1">
        <v>5</v>
      </c>
      <c r="M1234" s="1">
        <v>69.974999999999994</v>
      </c>
      <c r="N1234" s="1" t="s">
        <v>382</v>
      </c>
      <c r="O1234" s="1">
        <v>2023</v>
      </c>
    </row>
    <row r="1235" spans="1:15" ht="15.6" x14ac:dyDescent="0.3">
      <c r="A1235" s="1" t="s">
        <v>607</v>
      </c>
      <c r="B1235" s="1" t="s">
        <v>608</v>
      </c>
      <c r="C1235" s="1" t="s">
        <v>90</v>
      </c>
      <c r="D1235" s="1">
        <v>0</v>
      </c>
      <c r="E1235" s="1">
        <v>0</v>
      </c>
      <c r="F1235" s="1">
        <v>6</v>
      </c>
      <c r="G1235" s="1">
        <v>83.97</v>
      </c>
      <c r="H1235" s="1">
        <v>45152</v>
      </c>
      <c r="I1235" s="1">
        <v>45152</v>
      </c>
      <c r="J1235" s="1">
        <v>0</v>
      </c>
      <c r="K1235" s="1">
        <v>0</v>
      </c>
      <c r="L1235" s="1">
        <v>6</v>
      </c>
      <c r="M1235" s="1">
        <v>83.97</v>
      </c>
      <c r="N1235" s="1" t="s">
        <v>382</v>
      </c>
      <c r="O1235" s="1">
        <v>2023</v>
      </c>
    </row>
    <row r="1236" spans="1:15" ht="15.6" x14ac:dyDescent="0.3">
      <c r="A1236" s="1" t="s">
        <v>609</v>
      </c>
      <c r="B1236" s="1" t="s">
        <v>610</v>
      </c>
      <c r="C1236" s="1" t="s">
        <v>90</v>
      </c>
      <c r="D1236" s="1">
        <v>0</v>
      </c>
      <c r="E1236" s="1">
        <v>0</v>
      </c>
      <c r="F1236" s="1">
        <v>6</v>
      </c>
      <c r="G1236" s="1">
        <v>83.97</v>
      </c>
      <c r="H1236" s="1">
        <v>45152</v>
      </c>
      <c r="I1236" s="1">
        <v>45152</v>
      </c>
      <c r="J1236" s="1">
        <v>3</v>
      </c>
      <c r="K1236" s="1">
        <v>41.984999999999999</v>
      </c>
      <c r="L1236" s="1">
        <v>2</v>
      </c>
      <c r="M1236" s="1">
        <v>27.990000000000002</v>
      </c>
      <c r="N1236" s="1" t="s">
        <v>382</v>
      </c>
      <c r="O1236" s="1">
        <v>2023</v>
      </c>
    </row>
    <row r="1237" spans="1:15" ht="15.6" x14ac:dyDescent="0.3">
      <c r="A1237" s="1" t="s">
        <v>517</v>
      </c>
      <c r="B1237" s="1" t="s">
        <v>373</v>
      </c>
      <c r="C1237" s="1" t="s">
        <v>90</v>
      </c>
      <c r="D1237" s="1">
        <v>0</v>
      </c>
      <c r="E1237" s="1">
        <v>0</v>
      </c>
      <c r="F1237" s="1">
        <v>6</v>
      </c>
      <c r="G1237" s="1">
        <v>83.97</v>
      </c>
      <c r="H1237" s="1">
        <v>45152</v>
      </c>
      <c r="I1237" s="1">
        <v>45152</v>
      </c>
      <c r="J1237" s="1">
        <v>5</v>
      </c>
      <c r="K1237" s="1">
        <v>69.974999999999994</v>
      </c>
      <c r="L1237" s="1">
        <v>1</v>
      </c>
      <c r="M1237" s="1">
        <v>114</v>
      </c>
      <c r="N1237" s="1" t="s">
        <v>382</v>
      </c>
      <c r="O1237" s="1">
        <v>2023</v>
      </c>
    </row>
    <row r="1238" spans="1:15" ht="15.6" x14ac:dyDescent="0.3">
      <c r="A1238" s="1" t="s">
        <v>519</v>
      </c>
      <c r="B1238" s="1" t="s">
        <v>611</v>
      </c>
      <c r="C1238" s="1" t="s">
        <v>201</v>
      </c>
      <c r="D1238" s="1">
        <v>0</v>
      </c>
      <c r="E1238" s="1">
        <v>0</v>
      </c>
      <c r="F1238" s="1">
        <v>14</v>
      </c>
      <c r="G1238" s="1">
        <v>198.03</v>
      </c>
      <c r="H1238" s="1">
        <v>45152</v>
      </c>
      <c r="I1238" s="1">
        <v>45152</v>
      </c>
      <c r="J1238" s="1">
        <v>1</v>
      </c>
      <c r="K1238" s="1">
        <v>14.145</v>
      </c>
      <c r="L1238" s="1">
        <v>10</v>
      </c>
      <c r="M1238" s="1">
        <v>141.44999999999999</v>
      </c>
      <c r="N1238" s="1" t="s">
        <v>382</v>
      </c>
      <c r="O1238" s="1">
        <v>2023</v>
      </c>
    </row>
    <row r="1239" spans="1:15" ht="15.6" x14ac:dyDescent="0.3">
      <c r="A1239" s="1" t="s">
        <v>519</v>
      </c>
      <c r="B1239" s="1" t="s">
        <v>374</v>
      </c>
      <c r="C1239" s="1" t="s">
        <v>90</v>
      </c>
      <c r="D1239" s="1">
        <v>4</v>
      </c>
      <c r="E1239" s="1">
        <v>168</v>
      </c>
      <c r="F1239" s="1">
        <v>0</v>
      </c>
      <c r="G1239" s="1">
        <v>0</v>
      </c>
      <c r="H1239" s="1">
        <v>45092</v>
      </c>
      <c r="I1239" s="1">
        <v>45092</v>
      </c>
      <c r="J1239" s="1">
        <v>4</v>
      </c>
      <c r="K1239" s="1">
        <v>168</v>
      </c>
      <c r="L1239" s="1">
        <v>0</v>
      </c>
      <c r="M1239" s="1">
        <v>0</v>
      </c>
      <c r="N1239" s="1" t="s">
        <v>382</v>
      </c>
      <c r="O1239" s="1">
        <v>2023</v>
      </c>
    </row>
    <row r="1240" spans="1:15" ht="15.6" x14ac:dyDescent="0.3">
      <c r="A1240" s="1" t="s">
        <v>546</v>
      </c>
      <c r="B1240" s="1" t="s">
        <v>612</v>
      </c>
      <c r="C1240" s="1" t="s">
        <v>261</v>
      </c>
      <c r="D1240" s="1">
        <v>0</v>
      </c>
      <c r="E1240" s="1">
        <v>0</v>
      </c>
      <c r="F1240" s="1">
        <v>8</v>
      </c>
      <c r="G1240" s="1">
        <v>432.16</v>
      </c>
      <c r="H1240" s="1">
        <v>45152</v>
      </c>
      <c r="I1240" s="1">
        <v>45152</v>
      </c>
      <c r="J1240" s="1">
        <v>1</v>
      </c>
      <c r="K1240" s="1">
        <v>54.02</v>
      </c>
      <c r="L1240" s="1">
        <v>6</v>
      </c>
      <c r="M1240" s="1">
        <v>324.12000000000006</v>
      </c>
      <c r="N1240" s="1" t="s">
        <v>382</v>
      </c>
      <c r="O1240" s="1">
        <v>2023</v>
      </c>
    </row>
    <row r="1241" spans="1:15" ht="15.6" x14ac:dyDescent="0.3">
      <c r="A1241" s="1" t="s">
        <v>546</v>
      </c>
      <c r="B1241" s="1" t="s">
        <v>613</v>
      </c>
      <c r="C1241" s="1" t="s">
        <v>90</v>
      </c>
      <c r="D1241" s="1">
        <v>0</v>
      </c>
      <c r="E1241" s="1">
        <v>0</v>
      </c>
      <c r="F1241" s="1">
        <v>4</v>
      </c>
      <c r="G1241" s="1">
        <v>934.56</v>
      </c>
      <c r="H1241" s="1">
        <v>45152</v>
      </c>
      <c r="I1241" s="1">
        <v>45152</v>
      </c>
      <c r="J1241" s="1">
        <v>1</v>
      </c>
      <c r="K1241" s="1">
        <v>233.64</v>
      </c>
      <c r="L1241" s="1">
        <v>1</v>
      </c>
      <c r="M1241" s="1">
        <v>350.46</v>
      </c>
      <c r="N1241" s="1" t="s">
        <v>382</v>
      </c>
      <c r="O1241" s="1">
        <v>2023</v>
      </c>
    </row>
    <row r="1242" spans="1:15" ht="15.6" x14ac:dyDescent="0.3">
      <c r="A1242" s="1" t="s">
        <v>546</v>
      </c>
      <c r="B1242" s="1" t="s">
        <v>375</v>
      </c>
      <c r="C1242" s="1" t="s">
        <v>90</v>
      </c>
      <c r="D1242" s="1">
        <v>4</v>
      </c>
      <c r="E1242" s="1">
        <v>470</v>
      </c>
      <c r="F1242" s="1">
        <v>0</v>
      </c>
      <c r="G1242" s="1">
        <v>0</v>
      </c>
      <c r="H1242" s="1">
        <v>45092</v>
      </c>
      <c r="I1242" s="1">
        <v>45092</v>
      </c>
      <c r="J1242" s="1">
        <v>0</v>
      </c>
      <c r="K1242" s="1">
        <v>0</v>
      </c>
      <c r="L1242" s="1">
        <v>4</v>
      </c>
      <c r="M1242" s="1">
        <v>470.39333333333332</v>
      </c>
      <c r="N1242" s="1" t="s">
        <v>382</v>
      </c>
      <c r="O1242" s="1">
        <v>2023</v>
      </c>
    </row>
    <row r="1243" spans="1:15" ht="15.6" x14ac:dyDescent="0.3">
      <c r="A1243" s="1" t="s">
        <v>547</v>
      </c>
      <c r="B1243" s="1" t="s">
        <v>508</v>
      </c>
      <c r="C1243" s="1" t="s">
        <v>90</v>
      </c>
      <c r="D1243" s="1">
        <v>1</v>
      </c>
      <c r="E1243" s="1">
        <v>4296</v>
      </c>
      <c r="F1243" s="1">
        <v>1</v>
      </c>
      <c r="G1243" s="1">
        <v>4296.38</v>
      </c>
      <c r="H1243" s="1">
        <v>45092</v>
      </c>
      <c r="I1243" s="1">
        <v>45092</v>
      </c>
      <c r="J1243" s="1">
        <v>0</v>
      </c>
      <c r="K1243" s="1">
        <v>0</v>
      </c>
      <c r="L1243" s="1">
        <v>2</v>
      </c>
      <c r="M1243" s="1">
        <v>8592.76</v>
      </c>
      <c r="N1243" s="1" t="s">
        <v>382</v>
      </c>
      <c r="O1243" s="1">
        <v>2023</v>
      </c>
    </row>
    <row r="1244" spans="1:15" ht="15.6" x14ac:dyDescent="0.3">
      <c r="A1244" s="1" t="s">
        <v>548</v>
      </c>
      <c r="B1244" s="1" t="s">
        <v>509</v>
      </c>
      <c r="C1244" s="1" t="s">
        <v>90</v>
      </c>
      <c r="D1244" s="1">
        <v>1</v>
      </c>
      <c r="E1244" s="1">
        <v>4296</v>
      </c>
      <c r="F1244" s="1">
        <v>0</v>
      </c>
      <c r="G1244" s="1">
        <v>0</v>
      </c>
      <c r="H1244" s="1">
        <v>45092</v>
      </c>
      <c r="I1244" s="1">
        <v>45092</v>
      </c>
      <c r="J1244" s="1">
        <v>0</v>
      </c>
      <c r="K1244" s="1">
        <v>0</v>
      </c>
      <c r="L1244" s="1">
        <v>1</v>
      </c>
      <c r="M1244" s="1">
        <v>4296.38</v>
      </c>
      <c r="N1244" s="1" t="s">
        <v>382</v>
      </c>
      <c r="O1244" s="1">
        <v>2023</v>
      </c>
    </row>
    <row r="1245" spans="1:15" ht="15.6" x14ac:dyDescent="0.3">
      <c r="A1245" s="1" t="s">
        <v>549</v>
      </c>
      <c r="B1245" s="1" t="s">
        <v>614</v>
      </c>
      <c r="C1245" s="1" t="s">
        <v>90</v>
      </c>
      <c r="D1245" s="1">
        <v>0</v>
      </c>
      <c r="E1245" s="1">
        <v>0</v>
      </c>
      <c r="F1245" s="1">
        <v>6</v>
      </c>
      <c r="G1245" s="1">
        <v>461.97</v>
      </c>
      <c r="H1245" s="1">
        <v>45152</v>
      </c>
      <c r="I1245" s="1">
        <v>45152</v>
      </c>
      <c r="J1245" s="1">
        <v>5</v>
      </c>
      <c r="K1245" s="1">
        <v>384.97500000000002</v>
      </c>
      <c r="L1245" s="1">
        <v>0</v>
      </c>
      <c r="M1245" s="1">
        <v>0</v>
      </c>
      <c r="N1245" s="1" t="s">
        <v>382</v>
      </c>
      <c r="O1245" s="1">
        <v>2023</v>
      </c>
    </row>
    <row r="1246" spans="1:15" ht="15.6" x14ac:dyDescent="0.3">
      <c r="A1246" s="1" t="s">
        <v>549</v>
      </c>
      <c r="B1246" s="1" t="s">
        <v>543</v>
      </c>
      <c r="C1246" s="1" t="s">
        <v>90</v>
      </c>
      <c r="D1246" s="1">
        <v>5</v>
      </c>
      <c r="E1246" s="1">
        <v>3479</v>
      </c>
      <c r="F1246" s="1">
        <v>0</v>
      </c>
      <c r="G1246" s="1">
        <v>0</v>
      </c>
      <c r="H1246" s="1">
        <v>45092</v>
      </c>
      <c r="I1246" s="1">
        <v>45092</v>
      </c>
      <c r="J1246" s="1">
        <v>0</v>
      </c>
      <c r="K1246" s="1">
        <v>0</v>
      </c>
      <c r="L1246" s="1">
        <v>0</v>
      </c>
      <c r="M1246" s="1">
        <v>0</v>
      </c>
      <c r="N1246" s="1" t="s">
        <v>382</v>
      </c>
      <c r="O1246" s="1">
        <v>2023</v>
      </c>
    </row>
    <row r="1247" spans="1:15" ht="15.6" x14ac:dyDescent="0.3">
      <c r="A1247" s="1" t="s">
        <v>550</v>
      </c>
      <c r="B1247" s="1" t="s">
        <v>544</v>
      </c>
      <c r="C1247" s="1" t="s">
        <v>90</v>
      </c>
      <c r="D1247" s="1">
        <v>0</v>
      </c>
      <c r="E1247" s="1">
        <v>0</v>
      </c>
      <c r="F1247" s="1">
        <v>0</v>
      </c>
      <c r="G1247" s="1">
        <v>0</v>
      </c>
      <c r="H1247" s="1">
        <v>45092</v>
      </c>
      <c r="I1247" s="1">
        <v>45092</v>
      </c>
      <c r="J1247" s="1">
        <v>0</v>
      </c>
      <c r="K1247" s="1">
        <v>0</v>
      </c>
      <c r="L1247" s="1">
        <v>0</v>
      </c>
      <c r="M1247" s="1">
        <v>0</v>
      </c>
      <c r="N1247" s="1" t="s">
        <v>382</v>
      </c>
      <c r="O1247" s="1">
        <v>2023</v>
      </c>
    </row>
    <row r="1248" spans="1:15" ht="15.6" x14ac:dyDescent="0.3">
      <c r="A1248" s="1" t="s">
        <v>552</v>
      </c>
      <c r="B1248" s="1" t="s">
        <v>545</v>
      </c>
      <c r="C1248" s="1" t="s">
        <v>90</v>
      </c>
      <c r="D1248" s="1">
        <v>0</v>
      </c>
      <c r="E1248" s="1">
        <v>0</v>
      </c>
      <c r="F1248" s="1">
        <v>0</v>
      </c>
      <c r="G1248" s="1">
        <v>0</v>
      </c>
      <c r="H1248" s="1">
        <v>45092</v>
      </c>
      <c r="I1248" s="1">
        <v>45092</v>
      </c>
      <c r="J1248" s="1">
        <v>0</v>
      </c>
      <c r="K1248" s="1">
        <v>0</v>
      </c>
      <c r="L1248" s="1">
        <v>0</v>
      </c>
      <c r="M1248" s="1">
        <v>0</v>
      </c>
      <c r="N1248" s="1" t="s">
        <v>382</v>
      </c>
      <c r="O1248" s="1">
        <v>2023</v>
      </c>
    </row>
    <row r="1249" spans="1:15" ht="15.6" x14ac:dyDescent="0.3">
      <c r="A1249" s="1" t="s">
        <v>554</v>
      </c>
      <c r="B1249" s="1" t="s">
        <v>615</v>
      </c>
      <c r="C1249" s="1" t="s">
        <v>90</v>
      </c>
      <c r="D1249" s="1">
        <v>0</v>
      </c>
      <c r="E1249" s="1">
        <v>0</v>
      </c>
      <c r="F1249" s="1">
        <v>2</v>
      </c>
      <c r="G1249" s="1">
        <v>3776</v>
      </c>
      <c r="H1249" s="1">
        <v>45152</v>
      </c>
      <c r="I1249" s="1">
        <v>45152</v>
      </c>
      <c r="J1249" s="1">
        <v>2</v>
      </c>
      <c r="K1249" s="1">
        <v>3776</v>
      </c>
      <c r="L1249" s="1">
        <v>0</v>
      </c>
      <c r="M1249" s="1">
        <v>0</v>
      </c>
      <c r="N1249" s="1" t="s">
        <v>382</v>
      </c>
      <c r="O1249" s="1">
        <v>2023</v>
      </c>
    </row>
    <row r="1250" spans="1:15" ht="15.6" x14ac:dyDescent="0.3">
      <c r="A1250" s="1" t="s">
        <v>554</v>
      </c>
      <c r="B1250" s="1" t="s">
        <v>513</v>
      </c>
      <c r="C1250" s="1" t="s">
        <v>90</v>
      </c>
      <c r="D1250" s="1">
        <v>0</v>
      </c>
      <c r="E1250" s="1">
        <v>0</v>
      </c>
      <c r="F1250" s="1">
        <v>0</v>
      </c>
      <c r="G1250" s="1">
        <v>0</v>
      </c>
      <c r="H1250" s="1">
        <v>45092</v>
      </c>
      <c r="I1250" s="1">
        <v>45092</v>
      </c>
      <c r="J1250" s="1">
        <v>0</v>
      </c>
      <c r="K1250" s="1">
        <v>0</v>
      </c>
      <c r="L1250" s="1">
        <v>0</v>
      </c>
      <c r="M1250" s="1">
        <v>0</v>
      </c>
      <c r="N1250" s="1" t="s">
        <v>382</v>
      </c>
      <c r="O1250" s="1">
        <v>2023</v>
      </c>
    </row>
    <row r="1251" spans="1:15" ht="15.6" x14ac:dyDescent="0.3">
      <c r="A1251" s="1" t="s">
        <v>605</v>
      </c>
      <c r="B1251" s="1" t="s">
        <v>376</v>
      </c>
      <c r="C1251" s="1" t="s">
        <v>90</v>
      </c>
      <c r="D1251" s="1">
        <v>0</v>
      </c>
      <c r="E1251" s="1">
        <v>0</v>
      </c>
      <c r="F1251" s="1">
        <v>0</v>
      </c>
      <c r="G1251" s="1">
        <v>0</v>
      </c>
      <c r="H1251" s="1">
        <v>45092</v>
      </c>
      <c r="I1251" s="1">
        <v>45092</v>
      </c>
      <c r="J1251" s="1">
        <v>0</v>
      </c>
      <c r="K1251" s="1">
        <v>0</v>
      </c>
      <c r="L1251" s="1">
        <v>0</v>
      </c>
      <c r="M1251" s="1">
        <v>0</v>
      </c>
      <c r="N1251" s="1" t="s">
        <v>382</v>
      </c>
      <c r="O1251" s="1">
        <v>2023</v>
      </c>
    </row>
    <row r="1252" spans="1:15" ht="15.6" x14ac:dyDescent="0.3">
      <c r="A1252" s="1" t="s">
        <v>607</v>
      </c>
      <c r="B1252" s="1" t="s">
        <v>377</v>
      </c>
      <c r="C1252" s="1" t="s">
        <v>90</v>
      </c>
      <c r="D1252" s="1">
        <v>8</v>
      </c>
      <c r="E1252" s="1">
        <v>32922</v>
      </c>
      <c r="F1252" s="1">
        <v>0</v>
      </c>
      <c r="G1252" s="1">
        <v>0</v>
      </c>
      <c r="H1252" s="1">
        <v>45092</v>
      </c>
      <c r="I1252" s="1">
        <v>45092</v>
      </c>
      <c r="J1252" s="1">
        <v>0</v>
      </c>
      <c r="K1252" s="1">
        <v>0</v>
      </c>
      <c r="L1252" s="1">
        <v>8</v>
      </c>
      <c r="M1252" s="1">
        <v>32922</v>
      </c>
      <c r="N1252" s="1" t="s">
        <v>382</v>
      </c>
      <c r="O1252" s="1">
        <v>2023</v>
      </c>
    </row>
    <row r="1253" spans="1:15" ht="15.6" x14ac:dyDescent="0.3">
      <c r="A1253" s="1" t="s">
        <v>609</v>
      </c>
      <c r="B1253" s="1" t="s">
        <v>378</v>
      </c>
      <c r="C1253" s="1" t="s">
        <v>90</v>
      </c>
      <c r="D1253" s="1">
        <v>8</v>
      </c>
      <c r="E1253" s="1">
        <v>18880</v>
      </c>
      <c r="F1253" s="1">
        <v>0</v>
      </c>
      <c r="G1253" s="1">
        <v>0</v>
      </c>
      <c r="H1253" s="1">
        <v>45092</v>
      </c>
      <c r="I1253" s="1">
        <v>45092</v>
      </c>
      <c r="J1253" s="1">
        <v>0</v>
      </c>
      <c r="K1253" s="1">
        <v>0</v>
      </c>
      <c r="L1253" s="1">
        <v>8</v>
      </c>
      <c r="M1253" s="1">
        <v>18880</v>
      </c>
      <c r="N1253" s="1" t="s">
        <v>382</v>
      </c>
      <c r="O1253" s="1">
        <v>2023</v>
      </c>
    </row>
    <row r="1254" spans="1:15" ht="15.6" x14ac:dyDescent="0.3">
      <c r="A1254" s="1" t="s">
        <v>616</v>
      </c>
      <c r="B1254" s="1" t="s">
        <v>379</v>
      </c>
      <c r="C1254" s="1" t="s">
        <v>90</v>
      </c>
      <c r="D1254" s="1">
        <v>0</v>
      </c>
      <c r="E1254" s="1">
        <v>0</v>
      </c>
      <c r="F1254" s="1">
        <v>0</v>
      </c>
      <c r="G1254" s="1">
        <v>0</v>
      </c>
      <c r="H1254" s="1">
        <v>45092</v>
      </c>
      <c r="I1254" s="1">
        <v>45092</v>
      </c>
      <c r="J1254" s="1">
        <v>0</v>
      </c>
      <c r="K1254" s="1">
        <v>0</v>
      </c>
      <c r="L1254" s="1">
        <v>0</v>
      </c>
      <c r="M1254" s="1">
        <v>0</v>
      </c>
      <c r="N1254" s="1" t="s">
        <v>382</v>
      </c>
      <c r="O1254" s="1">
        <v>2023</v>
      </c>
    </row>
    <row r="1255" spans="1:15" ht="15.6" x14ac:dyDescent="0.3">
      <c r="A1255" s="1" t="s">
        <v>617</v>
      </c>
      <c r="B1255" s="1" t="s">
        <v>551</v>
      </c>
      <c r="C1255" s="1" t="s">
        <v>90</v>
      </c>
      <c r="D1255" s="1">
        <v>2</v>
      </c>
      <c r="E1255" s="1">
        <v>1397</v>
      </c>
      <c r="F1255" s="1">
        <v>0</v>
      </c>
      <c r="G1255" s="1">
        <v>0</v>
      </c>
      <c r="H1255" s="1">
        <v>45092</v>
      </c>
      <c r="I1255" s="1">
        <v>45092</v>
      </c>
      <c r="J1255" s="1">
        <v>0</v>
      </c>
      <c r="K1255" s="1">
        <v>0</v>
      </c>
      <c r="L1255" s="1">
        <v>0</v>
      </c>
      <c r="M1255" s="1">
        <v>0</v>
      </c>
      <c r="N1255" s="1" t="s">
        <v>382</v>
      </c>
      <c r="O1255" s="1">
        <v>2023</v>
      </c>
    </row>
    <row r="1256" spans="1:15" ht="15.6" x14ac:dyDescent="0.3">
      <c r="A1256" s="1" t="s">
        <v>618</v>
      </c>
      <c r="B1256" s="1" t="s">
        <v>381</v>
      </c>
      <c r="C1256" s="1" t="s">
        <v>90</v>
      </c>
      <c r="D1256" s="1">
        <v>0</v>
      </c>
      <c r="E1256" s="1">
        <v>0</v>
      </c>
      <c r="F1256" s="1">
        <v>0</v>
      </c>
      <c r="G1256" s="1">
        <v>0</v>
      </c>
      <c r="H1256" s="1">
        <v>45092</v>
      </c>
      <c r="I1256" s="1">
        <v>45092</v>
      </c>
      <c r="J1256" s="1">
        <v>0</v>
      </c>
      <c r="K1256" s="1">
        <v>0</v>
      </c>
      <c r="L1256" s="1">
        <v>0</v>
      </c>
      <c r="M1256" s="1">
        <v>0</v>
      </c>
      <c r="N1256" s="1" t="s">
        <v>382</v>
      </c>
      <c r="O1256" s="1">
        <v>2023</v>
      </c>
    </row>
    <row r="1257" spans="1:15" ht="15.6" x14ac:dyDescent="0.3">
      <c r="A1257" t="s">
        <v>13</v>
      </c>
      <c r="B1257" t="s">
        <v>14</v>
      </c>
      <c r="C1257" t="s">
        <v>90</v>
      </c>
      <c r="D1257">
        <v>27</v>
      </c>
      <c r="E1257">
        <v>4347</v>
      </c>
      <c r="F1257">
        <v>0</v>
      </c>
      <c r="G1257">
        <v>0</v>
      </c>
      <c r="H1257">
        <v>45086</v>
      </c>
      <c r="I1257">
        <v>45086</v>
      </c>
      <c r="J1257">
        <v>23</v>
      </c>
      <c r="K1257">
        <v>3703</v>
      </c>
      <c r="L1257">
        <v>4</v>
      </c>
      <c r="M1257">
        <v>644</v>
      </c>
      <c r="N1257" s="1" t="s">
        <v>520</v>
      </c>
      <c r="O1257" s="1">
        <v>2023</v>
      </c>
    </row>
    <row r="1258" spans="1:15" ht="15.6" x14ac:dyDescent="0.3">
      <c r="A1258" t="s">
        <v>257</v>
      </c>
      <c r="B1258" t="s">
        <v>524</v>
      </c>
      <c r="C1258" t="s">
        <v>90</v>
      </c>
      <c r="D1258">
        <v>11</v>
      </c>
      <c r="E1258">
        <v>1878.2720000000002</v>
      </c>
      <c r="F1258">
        <v>0</v>
      </c>
      <c r="G1258">
        <v>0</v>
      </c>
      <c r="H1258">
        <v>45086</v>
      </c>
      <c r="I1258">
        <v>45086</v>
      </c>
      <c r="J1258">
        <v>11</v>
      </c>
      <c r="K1258">
        <v>1878.2720000000002</v>
      </c>
      <c r="L1258">
        <v>0</v>
      </c>
      <c r="M1258">
        <v>0</v>
      </c>
      <c r="N1258" s="1" t="s">
        <v>520</v>
      </c>
      <c r="O1258" s="1">
        <v>2023</v>
      </c>
    </row>
    <row r="1259" spans="1:15" ht="15.6" x14ac:dyDescent="0.3">
      <c r="A1259" t="s">
        <v>259</v>
      </c>
      <c r="B1259" t="s">
        <v>525</v>
      </c>
      <c r="C1259" t="s">
        <v>90</v>
      </c>
      <c r="D1259">
        <v>25</v>
      </c>
      <c r="E1259">
        <v>6554.8708333333334</v>
      </c>
      <c r="F1259">
        <v>0</v>
      </c>
      <c r="G1259">
        <v>0</v>
      </c>
      <c r="H1259">
        <v>45086</v>
      </c>
      <c r="I1259">
        <v>45086</v>
      </c>
      <c r="J1259">
        <v>25</v>
      </c>
      <c r="K1259">
        <v>6554.8708333333334</v>
      </c>
      <c r="L1259">
        <v>0</v>
      </c>
      <c r="M1259">
        <v>0</v>
      </c>
      <c r="N1259" s="1" t="s">
        <v>520</v>
      </c>
      <c r="O1259" s="1">
        <v>2023</v>
      </c>
    </row>
    <row r="1260" spans="1:15" ht="15.6" x14ac:dyDescent="0.3">
      <c r="A1260" t="s">
        <v>260</v>
      </c>
      <c r="B1260" t="s">
        <v>17</v>
      </c>
      <c r="C1260" t="s">
        <v>261</v>
      </c>
      <c r="D1260">
        <v>2</v>
      </c>
      <c r="E1260">
        <v>559.08666666666659</v>
      </c>
      <c r="F1260">
        <v>0</v>
      </c>
      <c r="G1260">
        <v>0</v>
      </c>
      <c r="H1260">
        <v>45086</v>
      </c>
      <c r="I1260">
        <v>45086</v>
      </c>
      <c r="J1260">
        <v>2</v>
      </c>
      <c r="K1260">
        <v>559.08666666666659</v>
      </c>
      <c r="L1260">
        <v>0</v>
      </c>
      <c r="M1260">
        <v>0</v>
      </c>
      <c r="N1260" s="1" t="s">
        <v>520</v>
      </c>
      <c r="O1260" s="1">
        <v>2023</v>
      </c>
    </row>
    <row r="1261" spans="1:15" ht="15.6" x14ac:dyDescent="0.3">
      <c r="A1261" t="s">
        <v>262</v>
      </c>
      <c r="B1261" t="s">
        <v>18</v>
      </c>
      <c r="C1261" t="s">
        <v>261</v>
      </c>
      <c r="D1261">
        <v>3</v>
      </c>
      <c r="E1261">
        <v>1061.9825454545453</v>
      </c>
      <c r="F1261">
        <v>0</v>
      </c>
      <c r="G1261">
        <v>0</v>
      </c>
      <c r="H1261">
        <v>45086</v>
      </c>
      <c r="I1261">
        <v>45086</v>
      </c>
      <c r="J1261">
        <v>3</v>
      </c>
      <c r="K1261">
        <v>1061.9825454545453</v>
      </c>
      <c r="L1261">
        <v>0</v>
      </c>
      <c r="M1261">
        <v>0</v>
      </c>
      <c r="N1261" s="1" t="s">
        <v>520</v>
      </c>
      <c r="O1261" s="1">
        <v>2023</v>
      </c>
    </row>
    <row r="1262" spans="1:15" ht="15.6" x14ac:dyDescent="0.3">
      <c r="A1262" t="s">
        <v>263</v>
      </c>
      <c r="B1262" t="s">
        <v>19</v>
      </c>
      <c r="C1262" t="s">
        <v>261</v>
      </c>
      <c r="D1262">
        <v>5</v>
      </c>
      <c r="E1262">
        <v>1799.95</v>
      </c>
      <c r="F1262">
        <v>0</v>
      </c>
      <c r="G1262">
        <v>0</v>
      </c>
      <c r="H1262">
        <v>45086</v>
      </c>
      <c r="I1262">
        <v>45086</v>
      </c>
      <c r="J1262">
        <v>1</v>
      </c>
      <c r="K1262">
        <v>359.99</v>
      </c>
      <c r="L1262">
        <v>4</v>
      </c>
      <c r="M1262">
        <v>1439.96</v>
      </c>
      <c r="N1262" s="1" t="s">
        <v>520</v>
      </c>
      <c r="O1262" s="1">
        <v>2023</v>
      </c>
    </row>
    <row r="1263" spans="1:15" ht="15.6" x14ac:dyDescent="0.3">
      <c r="A1263" t="s">
        <v>392</v>
      </c>
      <c r="B1263" t="s">
        <v>526</v>
      </c>
      <c r="C1263" t="s">
        <v>261</v>
      </c>
      <c r="D1263">
        <v>0</v>
      </c>
      <c r="E1263">
        <v>0</v>
      </c>
      <c r="F1263">
        <v>0</v>
      </c>
      <c r="G1263">
        <v>0</v>
      </c>
      <c r="H1263">
        <v>45086</v>
      </c>
      <c r="I1263">
        <v>45086</v>
      </c>
      <c r="J1263">
        <v>0</v>
      </c>
      <c r="K1263">
        <v>0</v>
      </c>
      <c r="L1263">
        <v>0</v>
      </c>
      <c r="M1263">
        <v>0</v>
      </c>
      <c r="N1263" s="1" t="s">
        <v>520</v>
      </c>
      <c r="O1263" s="1">
        <v>2023</v>
      </c>
    </row>
    <row r="1264" spans="1:15" ht="15.6" x14ac:dyDescent="0.3">
      <c r="A1264" t="s">
        <v>420</v>
      </c>
      <c r="B1264" t="s">
        <v>527</v>
      </c>
      <c r="C1264" t="s">
        <v>261</v>
      </c>
      <c r="D1264">
        <v>1</v>
      </c>
      <c r="E1264">
        <v>279.54333333333329</v>
      </c>
      <c r="F1264">
        <v>0</v>
      </c>
      <c r="G1264">
        <v>0</v>
      </c>
      <c r="H1264">
        <v>45086</v>
      </c>
      <c r="I1264">
        <v>45086</v>
      </c>
      <c r="J1264">
        <v>1</v>
      </c>
      <c r="K1264">
        <v>279.54333333333329</v>
      </c>
      <c r="L1264">
        <v>0</v>
      </c>
      <c r="M1264">
        <v>0</v>
      </c>
      <c r="N1264" s="1" t="s">
        <v>520</v>
      </c>
      <c r="O1264" s="1">
        <v>2023</v>
      </c>
    </row>
    <row r="1265" spans="1:15" ht="15.6" x14ac:dyDescent="0.3">
      <c r="A1265" t="s">
        <v>83</v>
      </c>
      <c r="B1265" t="s">
        <v>84</v>
      </c>
      <c r="C1265" t="s">
        <v>85</v>
      </c>
      <c r="D1265">
        <v>183.97085610200364</v>
      </c>
      <c r="E1265">
        <v>50500</v>
      </c>
      <c r="F1265">
        <v>5992.6873857404025</v>
      </c>
      <c r="G1265">
        <v>1639000</v>
      </c>
      <c r="H1265">
        <v>45107</v>
      </c>
      <c r="I1265">
        <v>45107</v>
      </c>
      <c r="J1265">
        <v>178.16</v>
      </c>
      <c r="K1265">
        <v>928600</v>
      </c>
      <c r="L1265">
        <v>5998.4982418424061</v>
      </c>
      <c r="M1265">
        <v>760900</v>
      </c>
      <c r="N1265" s="1" t="s">
        <v>520</v>
      </c>
      <c r="O1265" s="1">
        <v>2023</v>
      </c>
    </row>
    <row r="1266" spans="1:15" ht="15.6" x14ac:dyDescent="0.3">
      <c r="A1266" t="s">
        <v>86</v>
      </c>
      <c r="B1266" t="s">
        <v>87</v>
      </c>
      <c r="C1266" t="s">
        <v>85</v>
      </c>
      <c r="D1266">
        <v>13.114754098360656</v>
      </c>
      <c r="E1266">
        <v>3600</v>
      </c>
      <c r="F1266">
        <v>590.12797074954301</v>
      </c>
      <c r="G1266">
        <v>161400</v>
      </c>
      <c r="H1266">
        <v>45107</v>
      </c>
      <c r="I1266">
        <v>45107</v>
      </c>
      <c r="J1266">
        <v>18.21</v>
      </c>
      <c r="K1266">
        <v>111000</v>
      </c>
      <c r="L1266">
        <v>585.03272484790364</v>
      </c>
      <c r="M1266">
        <v>54000</v>
      </c>
      <c r="N1266" s="1" t="s">
        <v>520</v>
      </c>
      <c r="O1266" s="1">
        <v>2023</v>
      </c>
    </row>
    <row r="1267" spans="1:15" ht="15.6" x14ac:dyDescent="0.3">
      <c r="A1267" t="s">
        <v>88</v>
      </c>
      <c r="B1267" t="s">
        <v>89</v>
      </c>
      <c r="C1267" t="s">
        <v>90</v>
      </c>
      <c r="D1267">
        <v>4</v>
      </c>
      <c r="E1267">
        <v>1068.0128666666667</v>
      </c>
      <c r="F1267">
        <v>0</v>
      </c>
      <c r="G1267">
        <v>0</v>
      </c>
      <c r="H1267">
        <v>45092</v>
      </c>
      <c r="I1267">
        <v>45092</v>
      </c>
      <c r="J1267">
        <v>2</v>
      </c>
      <c r="K1267">
        <v>534.00643333333335</v>
      </c>
      <c r="L1267">
        <v>2</v>
      </c>
      <c r="M1267">
        <v>534.00643333333335</v>
      </c>
      <c r="N1267" s="1" t="s">
        <v>520</v>
      </c>
      <c r="O1267" s="1">
        <v>2023</v>
      </c>
    </row>
    <row r="1268" spans="1:15" ht="15.6" x14ac:dyDescent="0.3">
      <c r="A1268" t="s">
        <v>91</v>
      </c>
      <c r="B1268" t="s">
        <v>528</v>
      </c>
      <c r="C1268" t="s">
        <v>90</v>
      </c>
      <c r="D1268">
        <v>6</v>
      </c>
      <c r="E1268">
        <v>1680.0250000000001</v>
      </c>
      <c r="F1268">
        <v>0</v>
      </c>
      <c r="G1268">
        <v>0</v>
      </c>
      <c r="H1268">
        <v>45092</v>
      </c>
      <c r="I1268">
        <v>45092</v>
      </c>
      <c r="J1268">
        <v>0</v>
      </c>
      <c r="K1268">
        <v>0</v>
      </c>
      <c r="L1268">
        <v>6</v>
      </c>
      <c r="M1268">
        <v>1680.0250000000001</v>
      </c>
      <c r="N1268" s="1" t="s">
        <v>520</v>
      </c>
      <c r="O1268" s="1">
        <v>2023</v>
      </c>
    </row>
    <row r="1269" spans="1:15" ht="15.6" x14ac:dyDescent="0.3">
      <c r="A1269" t="s">
        <v>93</v>
      </c>
      <c r="B1269" t="s">
        <v>94</v>
      </c>
      <c r="C1269" t="s">
        <v>95</v>
      </c>
      <c r="D1269">
        <v>0</v>
      </c>
      <c r="E1269">
        <v>0</v>
      </c>
      <c r="F1269">
        <v>0</v>
      </c>
      <c r="G1269">
        <v>0</v>
      </c>
      <c r="H1269">
        <v>45092</v>
      </c>
      <c r="I1269">
        <v>45092</v>
      </c>
      <c r="J1269">
        <v>0</v>
      </c>
      <c r="K1269">
        <v>0</v>
      </c>
      <c r="L1269">
        <v>0</v>
      </c>
      <c r="M1269">
        <v>0</v>
      </c>
      <c r="N1269" s="1" t="s">
        <v>520</v>
      </c>
      <c r="O1269" s="1">
        <v>2023</v>
      </c>
    </row>
    <row r="1270" spans="1:15" ht="15.6" x14ac:dyDescent="0.3">
      <c r="A1270" t="s">
        <v>96</v>
      </c>
      <c r="B1270" t="s">
        <v>97</v>
      </c>
      <c r="C1270" t="s">
        <v>90</v>
      </c>
      <c r="D1270">
        <v>8</v>
      </c>
      <c r="E1270">
        <v>1864.7189169230801</v>
      </c>
      <c r="F1270">
        <v>0</v>
      </c>
      <c r="G1270">
        <v>0</v>
      </c>
      <c r="H1270">
        <v>45092</v>
      </c>
      <c r="I1270">
        <v>45092</v>
      </c>
      <c r="J1270">
        <v>1</v>
      </c>
      <c r="K1270">
        <v>233.08986461538501</v>
      </c>
      <c r="L1270">
        <v>7</v>
      </c>
      <c r="M1270">
        <v>1631.629052307695</v>
      </c>
      <c r="N1270" s="1" t="s">
        <v>520</v>
      </c>
      <c r="O1270" s="1">
        <v>2023</v>
      </c>
    </row>
    <row r="1271" spans="1:15" ht="15.6" x14ac:dyDescent="0.3">
      <c r="A1271" t="s">
        <v>100</v>
      </c>
      <c r="B1271" t="s">
        <v>101</v>
      </c>
      <c r="C1271" t="s">
        <v>90</v>
      </c>
      <c r="D1271">
        <v>27</v>
      </c>
      <c r="E1271">
        <v>949.17200000000014</v>
      </c>
      <c r="G1271">
        <v>0</v>
      </c>
      <c r="H1271">
        <v>45092</v>
      </c>
      <c r="I1271">
        <v>45092</v>
      </c>
      <c r="J1271">
        <v>5</v>
      </c>
      <c r="K1271">
        <v>175.77259259259262</v>
      </c>
      <c r="L1271">
        <v>22</v>
      </c>
      <c r="M1271">
        <v>773.39940740740758</v>
      </c>
      <c r="N1271" s="1" t="s">
        <v>520</v>
      </c>
      <c r="O1271" s="1">
        <v>2023</v>
      </c>
    </row>
    <row r="1272" spans="1:15" ht="15.6" x14ac:dyDescent="0.3">
      <c r="A1272" t="s">
        <v>102</v>
      </c>
      <c r="B1272" t="s">
        <v>103</v>
      </c>
      <c r="C1272" t="s">
        <v>90</v>
      </c>
      <c r="D1272">
        <v>3</v>
      </c>
      <c r="E1272">
        <v>587.99333333333334</v>
      </c>
      <c r="F1272">
        <v>0</v>
      </c>
      <c r="G1272">
        <v>0</v>
      </c>
      <c r="H1272">
        <v>45092</v>
      </c>
      <c r="I1272">
        <v>45092</v>
      </c>
      <c r="J1272">
        <v>0</v>
      </c>
      <c r="K1272">
        <v>0</v>
      </c>
      <c r="L1272">
        <v>3</v>
      </c>
      <c r="M1272">
        <v>587.99333333333334</v>
      </c>
      <c r="N1272" s="1" t="s">
        <v>520</v>
      </c>
      <c r="O1272" s="1">
        <v>2023</v>
      </c>
    </row>
    <row r="1273" spans="1:15" ht="15.6" x14ac:dyDescent="0.3">
      <c r="A1273" t="s">
        <v>104</v>
      </c>
      <c r="B1273" t="s">
        <v>105</v>
      </c>
      <c r="C1273" t="s">
        <v>90</v>
      </c>
      <c r="D1273">
        <v>2</v>
      </c>
      <c r="E1273">
        <v>28.7</v>
      </c>
      <c r="F1273">
        <v>0</v>
      </c>
      <c r="G1273">
        <v>0</v>
      </c>
      <c r="H1273">
        <v>45092</v>
      </c>
      <c r="I1273">
        <v>45092</v>
      </c>
      <c r="J1273">
        <v>0</v>
      </c>
      <c r="K1273">
        <v>0</v>
      </c>
      <c r="L1273">
        <v>2</v>
      </c>
      <c r="M1273">
        <v>28.7</v>
      </c>
      <c r="N1273" s="1" t="s">
        <v>520</v>
      </c>
      <c r="O1273" s="1">
        <v>2023</v>
      </c>
    </row>
    <row r="1274" spans="1:15" ht="15.6" x14ac:dyDescent="0.3">
      <c r="A1274" t="s">
        <v>106</v>
      </c>
      <c r="B1274" t="s">
        <v>107</v>
      </c>
      <c r="C1274" t="s">
        <v>90</v>
      </c>
      <c r="D1274">
        <v>0</v>
      </c>
      <c r="E1274">
        <v>0</v>
      </c>
      <c r="F1274">
        <v>0</v>
      </c>
      <c r="G1274">
        <v>0</v>
      </c>
      <c r="H1274">
        <v>45092</v>
      </c>
      <c r="I1274">
        <v>45092</v>
      </c>
      <c r="J1274">
        <v>0</v>
      </c>
      <c r="K1274">
        <v>0</v>
      </c>
      <c r="L1274">
        <v>0</v>
      </c>
      <c r="M1274">
        <v>0</v>
      </c>
      <c r="N1274" s="1" t="s">
        <v>520</v>
      </c>
      <c r="O1274" s="1">
        <v>2023</v>
      </c>
    </row>
    <row r="1275" spans="1:15" ht="15.6" x14ac:dyDescent="0.3">
      <c r="A1275" t="s">
        <v>109</v>
      </c>
      <c r="B1275" t="s">
        <v>110</v>
      </c>
      <c r="C1275" t="s">
        <v>90</v>
      </c>
      <c r="D1275">
        <v>0</v>
      </c>
      <c r="E1275">
        <v>0</v>
      </c>
      <c r="F1275">
        <v>0</v>
      </c>
      <c r="G1275">
        <v>0</v>
      </c>
      <c r="H1275">
        <v>45092</v>
      </c>
      <c r="I1275">
        <v>45092</v>
      </c>
      <c r="J1275">
        <v>0</v>
      </c>
      <c r="K1275">
        <v>0</v>
      </c>
      <c r="L1275">
        <v>0</v>
      </c>
      <c r="M1275">
        <v>0</v>
      </c>
      <c r="N1275" s="1" t="s">
        <v>520</v>
      </c>
      <c r="O1275" s="1">
        <v>2023</v>
      </c>
    </row>
    <row r="1276" spans="1:15" ht="15.6" x14ac:dyDescent="0.3">
      <c r="A1276" t="s">
        <v>111</v>
      </c>
      <c r="B1276" t="s">
        <v>112</v>
      </c>
      <c r="C1276" t="s">
        <v>90</v>
      </c>
      <c r="D1276">
        <v>15</v>
      </c>
      <c r="E1276">
        <v>1420.7018683473389</v>
      </c>
      <c r="H1276">
        <v>45092</v>
      </c>
      <c r="I1276">
        <v>45092</v>
      </c>
      <c r="J1276">
        <v>0</v>
      </c>
      <c r="K1276">
        <v>0</v>
      </c>
      <c r="L1276">
        <v>15</v>
      </c>
      <c r="M1276">
        <v>1420.7018683473389</v>
      </c>
      <c r="N1276" s="1" t="s">
        <v>520</v>
      </c>
      <c r="O1276" s="1">
        <v>2023</v>
      </c>
    </row>
    <row r="1277" spans="1:15" ht="15.6" x14ac:dyDescent="0.3">
      <c r="A1277" t="s">
        <v>113</v>
      </c>
      <c r="B1277" t="s">
        <v>116</v>
      </c>
      <c r="C1277" t="s">
        <v>90</v>
      </c>
      <c r="D1277">
        <v>15</v>
      </c>
      <c r="E1277">
        <v>860.95243055555557</v>
      </c>
      <c r="G1277">
        <v>0</v>
      </c>
      <c r="H1277">
        <v>45092</v>
      </c>
      <c r="I1277">
        <v>45092</v>
      </c>
      <c r="J1277">
        <v>15</v>
      </c>
      <c r="K1277">
        <v>860.95243055555557</v>
      </c>
      <c r="L1277">
        <v>0</v>
      </c>
      <c r="M1277">
        <v>0</v>
      </c>
      <c r="N1277" s="1" t="s">
        <v>520</v>
      </c>
      <c r="O1277" s="1">
        <v>2023</v>
      </c>
    </row>
    <row r="1278" spans="1:15" ht="15.6" x14ac:dyDescent="0.3">
      <c r="A1278" t="s">
        <v>117</v>
      </c>
      <c r="B1278" t="s">
        <v>118</v>
      </c>
      <c r="C1278" t="s">
        <v>90</v>
      </c>
      <c r="D1278">
        <v>0</v>
      </c>
      <c r="E1278">
        <v>0</v>
      </c>
      <c r="F1278">
        <v>0</v>
      </c>
      <c r="G1278">
        <v>0</v>
      </c>
      <c r="H1278">
        <v>45092</v>
      </c>
      <c r="I1278">
        <v>45092</v>
      </c>
      <c r="J1278">
        <v>0</v>
      </c>
      <c r="K1278">
        <v>0</v>
      </c>
      <c r="L1278">
        <v>0</v>
      </c>
      <c r="M1278">
        <v>0</v>
      </c>
      <c r="N1278" s="1" t="s">
        <v>520</v>
      </c>
      <c r="O1278" s="1">
        <v>2023</v>
      </c>
    </row>
    <row r="1279" spans="1:15" ht="15.6" x14ac:dyDescent="0.3">
      <c r="A1279" t="s">
        <v>119</v>
      </c>
      <c r="B1279" t="s">
        <v>120</v>
      </c>
      <c r="C1279" t="s">
        <v>85</v>
      </c>
      <c r="D1279">
        <v>38</v>
      </c>
      <c r="E1279">
        <v>10021.964072351422</v>
      </c>
      <c r="F1279">
        <v>0</v>
      </c>
      <c r="G1279">
        <v>0</v>
      </c>
      <c r="H1279">
        <v>45092</v>
      </c>
      <c r="I1279">
        <v>45092</v>
      </c>
      <c r="J1279">
        <v>7</v>
      </c>
      <c r="K1279">
        <v>1846.1512764857885</v>
      </c>
      <c r="L1279">
        <v>31</v>
      </c>
      <c r="M1279">
        <v>8175.8127958656332</v>
      </c>
      <c r="N1279" s="1" t="s">
        <v>520</v>
      </c>
      <c r="O1279" s="1">
        <v>2023</v>
      </c>
    </row>
    <row r="1280" spans="1:15" ht="15.6" x14ac:dyDescent="0.3">
      <c r="A1280" t="s">
        <v>121</v>
      </c>
      <c r="B1280" t="s">
        <v>122</v>
      </c>
      <c r="C1280" t="s">
        <v>90</v>
      </c>
      <c r="D1280">
        <v>20</v>
      </c>
      <c r="E1280">
        <v>3955.0936470588231</v>
      </c>
      <c r="F1280">
        <v>0</v>
      </c>
      <c r="G1280">
        <v>0</v>
      </c>
      <c r="H1280">
        <v>45092</v>
      </c>
      <c r="I1280">
        <v>45092</v>
      </c>
      <c r="J1280">
        <v>3</v>
      </c>
      <c r="K1280">
        <v>593.26404705882351</v>
      </c>
      <c r="L1280">
        <v>17</v>
      </c>
      <c r="M1280">
        <v>3361.8295999999996</v>
      </c>
      <c r="N1280" s="1" t="s">
        <v>520</v>
      </c>
      <c r="O1280" s="1">
        <v>2023</v>
      </c>
    </row>
    <row r="1281" spans="1:15" ht="15.6" x14ac:dyDescent="0.3">
      <c r="A1281" t="s">
        <v>123</v>
      </c>
      <c r="B1281" t="s">
        <v>124</v>
      </c>
      <c r="C1281" t="s">
        <v>90</v>
      </c>
      <c r="D1281">
        <v>0</v>
      </c>
      <c r="E1281">
        <v>0</v>
      </c>
      <c r="F1281">
        <v>0</v>
      </c>
      <c r="G1281">
        <v>0</v>
      </c>
      <c r="H1281">
        <v>45092</v>
      </c>
      <c r="I1281">
        <v>45092</v>
      </c>
      <c r="J1281">
        <v>0</v>
      </c>
      <c r="K1281">
        <v>0</v>
      </c>
      <c r="L1281">
        <v>0</v>
      </c>
      <c r="M1281">
        <v>0</v>
      </c>
      <c r="N1281" s="1" t="s">
        <v>520</v>
      </c>
      <c r="O1281" s="1">
        <v>2023</v>
      </c>
    </row>
    <row r="1282" spans="1:15" ht="15.6" x14ac:dyDescent="0.3">
      <c r="A1282" t="s">
        <v>125</v>
      </c>
      <c r="B1282" t="s">
        <v>126</v>
      </c>
      <c r="C1282" t="s">
        <v>90</v>
      </c>
      <c r="D1282">
        <v>0</v>
      </c>
      <c r="E1282">
        <v>0</v>
      </c>
      <c r="F1282">
        <v>0</v>
      </c>
      <c r="G1282">
        <v>0</v>
      </c>
      <c r="H1282">
        <v>45092</v>
      </c>
      <c r="I1282">
        <v>45092</v>
      </c>
      <c r="J1282">
        <v>0</v>
      </c>
      <c r="K1282">
        <v>0</v>
      </c>
      <c r="L1282">
        <v>0</v>
      </c>
      <c r="M1282">
        <v>0</v>
      </c>
      <c r="N1282" s="1" t="s">
        <v>520</v>
      </c>
      <c r="O1282" s="1">
        <v>2023</v>
      </c>
    </row>
    <row r="1283" spans="1:15" ht="15.6" x14ac:dyDescent="0.3">
      <c r="A1283" t="s">
        <v>127</v>
      </c>
      <c r="B1283" t="s">
        <v>128</v>
      </c>
      <c r="C1283" t="s">
        <v>85</v>
      </c>
      <c r="D1283">
        <v>4</v>
      </c>
      <c r="E1283">
        <v>3785.900833333334</v>
      </c>
      <c r="F1283">
        <v>0</v>
      </c>
      <c r="G1283">
        <v>0</v>
      </c>
      <c r="H1283">
        <v>45092</v>
      </c>
      <c r="I1283">
        <v>45092</v>
      </c>
      <c r="J1283">
        <v>2</v>
      </c>
      <c r="K1283">
        <v>1892.950416666667</v>
      </c>
      <c r="L1283">
        <v>2</v>
      </c>
      <c r="M1283">
        <v>1892.950416666667</v>
      </c>
      <c r="N1283" s="1" t="s">
        <v>520</v>
      </c>
      <c r="O1283" s="1">
        <v>2023</v>
      </c>
    </row>
    <row r="1284" spans="1:15" ht="15.6" x14ac:dyDescent="0.3">
      <c r="A1284" t="s">
        <v>129</v>
      </c>
      <c r="B1284" t="s">
        <v>130</v>
      </c>
      <c r="C1284" t="s">
        <v>85</v>
      </c>
      <c r="D1284">
        <v>5</v>
      </c>
      <c r="E1284">
        <v>1273.3708999081725</v>
      </c>
      <c r="F1284">
        <v>0</v>
      </c>
      <c r="G1284">
        <v>0</v>
      </c>
      <c r="H1284">
        <v>45092</v>
      </c>
      <c r="I1284">
        <v>45092</v>
      </c>
      <c r="J1284">
        <v>0</v>
      </c>
      <c r="K1284">
        <v>0</v>
      </c>
      <c r="L1284">
        <v>5</v>
      </c>
      <c r="M1284">
        <v>1273.3708999081725</v>
      </c>
      <c r="N1284" s="1" t="s">
        <v>520</v>
      </c>
      <c r="O1284" s="1">
        <v>2023</v>
      </c>
    </row>
    <row r="1285" spans="1:15" ht="15.6" x14ac:dyDescent="0.3">
      <c r="A1285" t="s">
        <v>131</v>
      </c>
      <c r="B1285" t="s">
        <v>132</v>
      </c>
      <c r="C1285" t="s">
        <v>85</v>
      </c>
      <c r="D1285">
        <v>48</v>
      </c>
      <c r="E1285">
        <v>14140.351076581577</v>
      </c>
      <c r="F1285">
        <v>0</v>
      </c>
      <c r="G1285">
        <v>0</v>
      </c>
      <c r="H1285">
        <v>45092</v>
      </c>
      <c r="I1285">
        <v>45092</v>
      </c>
      <c r="J1285">
        <v>5</v>
      </c>
      <c r="K1285">
        <v>1472.9532371439143</v>
      </c>
      <c r="L1285">
        <v>43</v>
      </c>
      <c r="M1285">
        <v>12667.397839437663</v>
      </c>
      <c r="N1285" s="1" t="s">
        <v>520</v>
      </c>
      <c r="O1285" s="1">
        <v>2023</v>
      </c>
    </row>
    <row r="1286" spans="1:15" ht="15.6" x14ac:dyDescent="0.3">
      <c r="A1286" t="s">
        <v>133</v>
      </c>
      <c r="B1286" t="s">
        <v>134</v>
      </c>
      <c r="C1286" t="s">
        <v>85</v>
      </c>
      <c r="D1286">
        <v>4</v>
      </c>
      <c r="E1286">
        <v>1544.7221454545452</v>
      </c>
      <c r="F1286">
        <v>0</v>
      </c>
      <c r="G1286">
        <v>0</v>
      </c>
      <c r="H1286">
        <v>45092</v>
      </c>
      <c r="I1286">
        <v>45092</v>
      </c>
      <c r="J1286">
        <v>1</v>
      </c>
      <c r="K1286">
        <v>386.18053636363629</v>
      </c>
      <c r="L1286">
        <v>3</v>
      </c>
      <c r="M1286">
        <v>1158.5416090909089</v>
      </c>
      <c r="N1286" s="1" t="s">
        <v>520</v>
      </c>
      <c r="O1286" s="1">
        <v>2023</v>
      </c>
    </row>
    <row r="1287" spans="1:15" ht="15.6" x14ac:dyDescent="0.3">
      <c r="A1287" t="s">
        <v>135</v>
      </c>
      <c r="B1287" t="s">
        <v>136</v>
      </c>
      <c r="C1287" t="s">
        <v>85</v>
      </c>
      <c r="D1287">
        <v>57</v>
      </c>
      <c r="E1287">
        <v>6948.3996721311469</v>
      </c>
      <c r="F1287">
        <v>0</v>
      </c>
      <c r="G1287">
        <v>0</v>
      </c>
      <c r="H1287">
        <v>45092</v>
      </c>
      <c r="I1287">
        <v>45092</v>
      </c>
      <c r="J1287">
        <v>5</v>
      </c>
      <c r="K1287">
        <v>609.50874316939894</v>
      </c>
      <c r="L1287">
        <v>52</v>
      </c>
      <c r="M1287">
        <v>6338.8909289617477</v>
      </c>
      <c r="N1287" s="1" t="s">
        <v>520</v>
      </c>
      <c r="O1287" s="1">
        <v>2023</v>
      </c>
    </row>
    <row r="1288" spans="1:15" ht="15.6" x14ac:dyDescent="0.3">
      <c r="A1288" t="s">
        <v>137</v>
      </c>
      <c r="B1288" t="s">
        <v>138</v>
      </c>
      <c r="C1288" t="s">
        <v>85</v>
      </c>
      <c r="D1288">
        <v>2</v>
      </c>
      <c r="E1288">
        <v>1261.1849999999999</v>
      </c>
      <c r="F1288">
        <v>0</v>
      </c>
      <c r="G1288">
        <v>0</v>
      </c>
      <c r="H1288">
        <v>45092</v>
      </c>
      <c r="I1288">
        <v>45092</v>
      </c>
      <c r="J1288">
        <v>0</v>
      </c>
      <c r="K1288">
        <v>0</v>
      </c>
      <c r="L1288">
        <v>2</v>
      </c>
      <c r="M1288">
        <v>1261.1849999999999</v>
      </c>
      <c r="N1288" s="1" t="s">
        <v>520</v>
      </c>
      <c r="O1288" s="1">
        <v>2023</v>
      </c>
    </row>
    <row r="1289" spans="1:15" ht="15.6" x14ac:dyDescent="0.3">
      <c r="A1289" t="s">
        <v>139</v>
      </c>
      <c r="B1289" t="s">
        <v>521</v>
      </c>
      <c r="C1289" t="s">
        <v>90</v>
      </c>
      <c r="D1289">
        <v>0</v>
      </c>
      <c r="E1289">
        <v>0</v>
      </c>
      <c r="H1289">
        <v>45092</v>
      </c>
      <c r="I1289">
        <v>45092</v>
      </c>
      <c r="J1289">
        <v>0</v>
      </c>
      <c r="K1289">
        <v>0</v>
      </c>
      <c r="L1289">
        <v>0</v>
      </c>
      <c r="M1289">
        <v>0</v>
      </c>
      <c r="N1289" s="1" t="s">
        <v>520</v>
      </c>
      <c r="O1289" s="1">
        <v>2023</v>
      </c>
    </row>
    <row r="1290" spans="1:15" ht="15.6" x14ac:dyDescent="0.3">
      <c r="A1290" t="s">
        <v>141</v>
      </c>
      <c r="B1290" t="s">
        <v>142</v>
      </c>
      <c r="C1290" t="s">
        <v>90</v>
      </c>
      <c r="D1290">
        <v>0</v>
      </c>
      <c r="E1290">
        <v>0</v>
      </c>
      <c r="F1290">
        <v>0</v>
      </c>
      <c r="G1290">
        <v>0</v>
      </c>
      <c r="H1290">
        <v>45092</v>
      </c>
      <c r="I1290">
        <v>45092</v>
      </c>
      <c r="J1290">
        <v>0</v>
      </c>
      <c r="K1290">
        <v>0</v>
      </c>
      <c r="L1290">
        <v>0</v>
      </c>
      <c r="M1290">
        <v>0</v>
      </c>
      <c r="N1290" s="1" t="s">
        <v>520</v>
      </c>
      <c r="O1290" s="1">
        <v>2023</v>
      </c>
    </row>
    <row r="1291" spans="1:15" ht="15.6" x14ac:dyDescent="0.3">
      <c r="A1291" t="s">
        <v>143</v>
      </c>
      <c r="B1291" t="s">
        <v>144</v>
      </c>
      <c r="C1291" t="s">
        <v>90</v>
      </c>
      <c r="D1291">
        <v>2</v>
      </c>
      <c r="E1291">
        <v>329.995</v>
      </c>
      <c r="F1291">
        <v>0</v>
      </c>
      <c r="G1291">
        <v>0</v>
      </c>
      <c r="H1291">
        <v>45092</v>
      </c>
      <c r="I1291">
        <v>45092</v>
      </c>
      <c r="J1291">
        <v>0</v>
      </c>
      <c r="K1291">
        <v>0</v>
      </c>
      <c r="L1291">
        <v>2</v>
      </c>
      <c r="M1291">
        <v>329.995</v>
      </c>
      <c r="N1291" s="1" t="s">
        <v>520</v>
      </c>
      <c r="O1291" s="1">
        <v>2023</v>
      </c>
    </row>
    <row r="1292" spans="1:15" ht="15.6" x14ac:dyDescent="0.3">
      <c r="A1292" t="s">
        <v>145</v>
      </c>
      <c r="B1292" t="s">
        <v>146</v>
      </c>
      <c r="C1292" t="s">
        <v>90</v>
      </c>
      <c r="D1292">
        <v>0</v>
      </c>
      <c r="E1292">
        <v>0</v>
      </c>
      <c r="F1292">
        <v>0</v>
      </c>
      <c r="G1292">
        <v>0</v>
      </c>
      <c r="H1292">
        <v>45092</v>
      </c>
      <c r="I1292">
        <v>45092</v>
      </c>
      <c r="J1292">
        <v>0</v>
      </c>
      <c r="K1292">
        <v>0</v>
      </c>
      <c r="L1292">
        <v>0</v>
      </c>
      <c r="M1292">
        <v>0</v>
      </c>
      <c r="N1292" s="1" t="s">
        <v>520</v>
      </c>
      <c r="O1292" s="1">
        <v>2023</v>
      </c>
    </row>
    <row r="1293" spans="1:15" ht="15.6" x14ac:dyDescent="0.3">
      <c r="A1293" t="s">
        <v>147</v>
      </c>
      <c r="B1293" t="s">
        <v>555</v>
      </c>
      <c r="C1293" t="s">
        <v>90</v>
      </c>
      <c r="D1293">
        <v>11</v>
      </c>
      <c r="E1293">
        <v>11724.566260909509</v>
      </c>
      <c r="F1293">
        <v>0</v>
      </c>
      <c r="G1293">
        <v>0</v>
      </c>
      <c r="H1293">
        <v>45092</v>
      </c>
      <c r="I1293">
        <v>45092</v>
      </c>
      <c r="J1293">
        <v>4</v>
      </c>
      <c r="K1293">
        <v>4263.4786403307307</v>
      </c>
      <c r="L1293">
        <v>7</v>
      </c>
      <c r="M1293">
        <v>7461.0876205787781</v>
      </c>
      <c r="N1293" s="1" t="s">
        <v>520</v>
      </c>
      <c r="O1293" s="1">
        <v>2023</v>
      </c>
    </row>
    <row r="1294" spans="1:15" ht="15.6" x14ac:dyDescent="0.3">
      <c r="A1294" t="s">
        <v>149</v>
      </c>
      <c r="B1294" t="s">
        <v>150</v>
      </c>
      <c r="C1294" t="s">
        <v>90</v>
      </c>
      <c r="D1294">
        <v>10</v>
      </c>
      <c r="E1294">
        <v>888.22471673556856</v>
      </c>
      <c r="F1294">
        <v>48</v>
      </c>
      <c r="G1294">
        <v>4263.4786403307298</v>
      </c>
      <c r="H1294">
        <v>45092</v>
      </c>
      <c r="I1294">
        <v>45092</v>
      </c>
      <c r="J1294">
        <v>57</v>
      </c>
      <c r="K1294">
        <v>5062.8808853927412</v>
      </c>
      <c r="L1294">
        <v>1</v>
      </c>
      <c r="M1294">
        <v>88.822471673557629</v>
      </c>
      <c r="N1294" s="1" t="s">
        <v>520</v>
      </c>
      <c r="O1294" s="1">
        <v>2023</v>
      </c>
    </row>
    <row r="1295" spans="1:15" ht="15.6" x14ac:dyDescent="0.3">
      <c r="A1295" t="s">
        <v>151</v>
      </c>
      <c r="B1295" t="s">
        <v>152</v>
      </c>
      <c r="C1295" t="s">
        <v>90</v>
      </c>
      <c r="D1295">
        <v>34</v>
      </c>
      <c r="E1295">
        <v>34272</v>
      </c>
      <c r="F1295">
        <v>0</v>
      </c>
      <c r="G1295">
        <v>0</v>
      </c>
      <c r="H1295">
        <v>45092</v>
      </c>
      <c r="I1295">
        <v>45092</v>
      </c>
      <c r="J1295">
        <v>7</v>
      </c>
      <c r="K1295">
        <v>7056</v>
      </c>
      <c r="L1295">
        <v>27</v>
      </c>
      <c r="M1295">
        <v>27216</v>
      </c>
      <c r="N1295" s="1" t="s">
        <v>520</v>
      </c>
      <c r="O1295" s="1">
        <v>2023</v>
      </c>
    </row>
    <row r="1296" spans="1:15" ht="15.6" x14ac:dyDescent="0.3">
      <c r="A1296" t="s">
        <v>153</v>
      </c>
      <c r="B1296" t="s">
        <v>154</v>
      </c>
      <c r="C1296" t="s">
        <v>90</v>
      </c>
      <c r="D1296">
        <v>4</v>
      </c>
      <c r="E1296">
        <v>672</v>
      </c>
      <c r="F1296">
        <v>42</v>
      </c>
      <c r="G1296">
        <v>7056</v>
      </c>
      <c r="H1296">
        <v>45092</v>
      </c>
      <c r="I1296">
        <v>45092</v>
      </c>
      <c r="J1296">
        <v>42</v>
      </c>
      <c r="K1296">
        <v>7056</v>
      </c>
      <c r="L1296">
        <v>4</v>
      </c>
      <c r="M1296">
        <v>672</v>
      </c>
      <c r="N1296" s="1" t="s">
        <v>520</v>
      </c>
      <c r="O1296" s="1">
        <v>2023</v>
      </c>
    </row>
    <row r="1297" spans="1:15" ht="15.6" x14ac:dyDescent="0.3">
      <c r="A1297" t="s">
        <v>157</v>
      </c>
      <c r="B1297" t="s">
        <v>619</v>
      </c>
      <c r="C1297" t="s">
        <v>261</v>
      </c>
      <c r="D1297">
        <v>3</v>
      </c>
      <c r="E1297">
        <v>6796.8</v>
      </c>
      <c r="F1297">
        <v>0</v>
      </c>
      <c r="G1297">
        <v>0</v>
      </c>
      <c r="H1297">
        <v>45092</v>
      </c>
      <c r="I1297">
        <v>45092</v>
      </c>
      <c r="J1297">
        <v>2</v>
      </c>
      <c r="K1297">
        <v>4531.2</v>
      </c>
      <c r="L1297">
        <v>1</v>
      </c>
      <c r="M1297">
        <v>2265.6000000000004</v>
      </c>
      <c r="N1297" s="1" t="s">
        <v>520</v>
      </c>
      <c r="O1297" s="1">
        <v>2023</v>
      </c>
    </row>
    <row r="1298" spans="1:15" ht="15.6" x14ac:dyDescent="0.3">
      <c r="A1298" t="s">
        <v>157</v>
      </c>
      <c r="B1298" t="s">
        <v>557</v>
      </c>
      <c r="C1298" t="s">
        <v>90</v>
      </c>
      <c r="D1298">
        <v>7</v>
      </c>
      <c r="E1298">
        <v>1585.92</v>
      </c>
      <c r="F1298">
        <v>10</v>
      </c>
      <c r="G1298">
        <v>2265.6</v>
      </c>
      <c r="H1298">
        <v>45092</v>
      </c>
      <c r="I1298">
        <v>45092</v>
      </c>
      <c r="J1298">
        <v>18</v>
      </c>
      <c r="K1298">
        <v>2492.16</v>
      </c>
      <c r="L1298">
        <v>-1</v>
      </c>
      <c r="M1298">
        <v>1359.3600000000001</v>
      </c>
      <c r="N1298" s="1" t="s">
        <v>520</v>
      </c>
      <c r="O1298" s="1">
        <v>2023</v>
      </c>
    </row>
    <row r="1299" spans="1:15" ht="15.6" x14ac:dyDescent="0.3">
      <c r="A1299" t="s">
        <v>155</v>
      </c>
      <c r="B1299" t="s">
        <v>556</v>
      </c>
      <c r="C1299" t="s">
        <v>95</v>
      </c>
      <c r="D1299">
        <v>37</v>
      </c>
      <c r="E1299">
        <v>6796.8</v>
      </c>
      <c r="F1299">
        <v>0</v>
      </c>
      <c r="G1299">
        <v>0</v>
      </c>
      <c r="H1299">
        <v>45092</v>
      </c>
      <c r="I1299">
        <v>45092</v>
      </c>
      <c r="L1299">
        <v>37</v>
      </c>
      <c r="M1299">
        <v>6796.8</v>
      </c>
      <c r="N1299" s="1" t="s">
        <v>520</v>
      </c>
      <c r="O1299" s="1">
        <v>2023</v>
      </c>
    </row>
    <row r="1300" spans="1:15" ht="15.6" x14ac:dyDescent="0.3">
      <c r="A1300" t="s">
        <v>159</v>
      </c>
      <c r="B1300" t="s">
        <v>559</v>
      </c>
      <c r="C1300" t="s">
        <v>90</v>
      </c>
      <c r="D1300">
        <v>16</v>
      </c>
      <c r="E1300">
        <v>604.16</v>
      </c>
      <c r="F1300">
        <v>0</v>
      </c>
      <c r="G1300">
        <v>0</v>
      </c>
      <c r="H1300">
        <v>45092</v>
      </c>
      <c r="I1300">
        <v>45092</v>
      </c>
      <c r="J1300">
        <v>3</v>
      </c>
      <c r="K1300">
        <v>113.28</v>
      </c>
      <c r="L1300">
        <v>13</v>
      </c>
      <c r="M1300">
        <v>490.88</v>
      </c>
      <c r="N1300" s="1" t="s">
        <v>520</v>
      </c>
      <c r="O1300" s="1">
        <v>2023</v>
      </c>
    </row>
    <row r="1301" spans="1:15" ht="15.6" x14ac:dyDescent="0.3">
      <c r="A1301" t="s">
        <v>159</v>
      </c>
      <c r="B1301" t="s">
        <v>529</v>
      </c>
      <c r="C1301" t="s">
        <v>95</v>
      </c>
      <c r="D1301">
        <v>4</v>
      </c>
      <c r="E1301">
        <v>881.98500000000001</v>
      </c>
      <c r="F1301">
        <v>0</v>
      </c>
      <c r="G1301">
        <v>0</v>
      </c>
      <c r="H1301">
        <v>45092</v>
      </c>
      <c r="I1301">
        <v>45092</v>
      </c>
      <c r="J1301">
        <v>0</v>
      </c>
      <c r="K1301">
        <v>0</v>
      </c>
      <c r="L1301">
        <v>4</v>
      </c>
      <c r="M1301">
        <v>881.98500000000001</v>
      </c>
      <c r="N1301" s="1" t="s">
        <v>520</v>
      </c>
      <c r="O1301" s="1">
        <v>2023</v>
      </c>
    </row>
    <row r="1302" spans="1:15" ht="15.6" x14ac:dyDescent="0.3">
      <c r="A1302" t="s">
        <v>161</v>
      </c>
      <c r="B1302" t="s">
        <v>162</v>
      </c>
      <c r="C1302" t="s">
        <v>95</v>
      </c>
      <c r="D1302">
        <v>0</v>
      </c>
      <c r="E1302">
        <v>0</v>
      </c>
      <c r="F1302">
        <v>0</v>
      </c>
      <c r="G1302">
        <v>0</v>
      </c>
      <c r="H1302">
        <v>45092</v>
      </c>
      <c r="I1302">
        <v>45092</v>
      </c>
      <c r="J1302">
        <v>0</v>
      </c>
      <c r="K1302">
        <v>0</v>
      </c>
      <c r="L1302">
        <v>0</v>
      </c>
      <c r="M1302">
        <v>0</v>
      </c>
      <c r="N1302" s="1" t="s">
        <v>520</v>
      </c>
      <c r="O1302" s="1">
        <v>2023</v>
      </c>
    </row>
    <row r="1303" spans="1:15" ht="15.6" x14ac:dyDescent="0.3">
      <c r="A1303" t="s">
        <v>163</v>
      </c>
      <c r="B1303" t="s">
        <v>164</v>
      </c>
      <c r="C1303" t="s">
        <v>90</v>
      </c>
      <c r="D1303">
        <v>33</v>
      </c>
      <c r="E1303">
        <v>4418.8601406593407</v>
      </c>
      <c r="F1303">
        <v>0</v>
      </c>
      <c r="G1303">
        <v>0</v>
      </c>
      <c r="H1303">
        <v>45092</v>
      </c>
      <c r="I1303">
        <v>45092</v>
      </c>
      <c r="J1303">
        <v>4</v>
      </c>
      <c r="K1303">
        <v>535.61941098901104</v>
      </c>
      <c r="L1303">
        <v>29</v>
      </c>
      <c r="M1303">
        <v>3883.2407296703295</v>
      </c>
      <c r="N1303" s="1" t="s">
        <v>520</v>
      </c>
      <c r="O1303" s="1">
        <v>2023</v>
      </c>
    </row>
    <row r="1304" spans="1:15" ht="15.6" x14ac:dyDescent="0.3">
      <c r="A1304" t="s">
        <v>165</v>
      </c>
      <c r="B1304" t="s">
        <v>166</v>
      </c>
      <c r="C1304" t="s">
        <v>90</v>
      </c>
      <c r="D1304">
        <v>0</v>
      </c>
      <c r="E1304">
        <v>0</v>
      </c>
      <c r="F1304">
        <v>0</v>
      </c>
      <c r="G1304">
        <v>0</v>
      </c>
      <c r="H1304">
        <v>45092</v>
      </c>
      <c r="I1304">
        <v>45092</v>
      </c>
      <c r="J1304">
        <v>0</v>
      </c>
      <c r="K1304">
        <v>0</v>
      </c>
      <c r="L1304">
        <v>0</v>
      </c>
      <c r="M1304">
        <v>0</v>
      </c>
      <c r="N1304" s="1" t="s">
        <v>520</v>
      </c>
      <c r="O1304" s="1">
        <v>2023</v>
      </c>
    </row>
    <row r="1305" spans="1:15" ht="15.6" x14ac:dyDescent="0.3">
      <c r="A1305" t="s">
        <v>167</v>
      </c>
      <c r="B1305" t="s">
        <v>530</v>
      </c>
      <c r="C1305" t="s">
        <v>90</v>
      </c>
      <c r="D1305">
        <v>0</v>
      </c>
      <c r="E1305">
        <v>0</v>
      </c>
      <c r="F1305">
        <v>0</v>
      </c>
      <c r="G1305">
        <v>0</v>
      </c>
      <c r="H1305">
        <v>45092</v>
      </c>
      <c r="I1305">
        <v>45092</v>
      </c>
      <c r="J1305">
        <v>0</v>
      </c>
      <c r="K1305">
        <v>0</v>
      </c>
      <c r="L1305">
        <v>0</v>
      </c>
      <c r="M1305">
        <v>0</v>
      </c>
      <c r="N1305" s="1" t="s">
        <v>520</v>
      </c>
      <c r="O1305" s="1">
        <v>2023</v>
      </c>
    </row>
    <row r="1306" spans="1:15" ht="15.6" x14ac:dyDescent="0.3">
      <c r="A1306" t="s">
        <v>170</v>
      </c>
      <c r="B1306" t="s">
        <v>531</v>
      </c>
      <c r="C1306" t="s">
        <v>90</v>
      </c>
      <c r="D1306">
        <v>5</v>
      </c>
      <c r="E1306">
        <v>241.00833333333333</v>
      </c>
      <c r="F1306">
        <v>0</v>
      </c>
      <c r="G1306">
        <v>0</v>
      </c>
      <c r="H1306">
        <v>45092</v>
      </c>
      <c r="I1306">
        <v>45092</v>
      </c>
      <c r="J1306">
        <v>0</v>
      </c>
      <c r="K1306">
        <v>0</v>
      </c>
      <c r="L1306">
        <v>5</v>
      </c>
      <c r="M1306">
        <v>241.00833333333333</v>
      </c>
      <c r="N1306" s="1" t="s">
        <v>520</v>
      </c>
      <c r="O1306" s="1">
        <v>2023</v>
      </c>
    </row>
    <row r="1307" spans="1:15" ht="15.6" x14ac:dyDescent="0.3">
      <c r="A1307" t="s">
        <v>172</v>
      </c>
      <c r="B1307" t="s">
        <v>171</v>
      </c>
      <c r="C1307" t="s">
        <v>90</v>
      </c>
      <c r="D1307">
        <v>4</v>
      </c>
      <c r="E1307">
        <v>870.01800000000003</v>
      </c>
      <c r="F1307">
        <v>0</v>
      </c>
      <c r="G1307">
        <v>0</v>
      </c>
      <c r="H1307">
        <v>45092</v>
      </c>
      <c r="I1307">
        <v>45092</v>
      </c>
      <c r="J1307">
        <v>2</v>
      </c>
      <c r="K1307">
        <v>435.00900000000001</v>
      </c>
      <c r="L1307">
        <v>2</v>
      </c>
      <c r="M1307">
        <v>435.00900000000001</v>
      </c>
      <c r="N1307" s="1" t="s">
        <v>520</v>
      </c>
      <c r="O1307" s="1">
        <v>2023</v>
      </c>
    </row>
    <row r="1308" spans="1:15" ht="15.6" x14ac:dyDescent="0.3">
      <c r="A1308" t="s">
        <v>174</v>
      </c>
      <c r="B1308" t="s">
        <v>532</v>
      </c>
      <c r="C1308" t="s">
        <v>90</v>
      </c>
      <c r="D1308">
        <v>1</v>
      </c>
      <c r="E1308">
        <v>292.49924999999996</v>
      </c>
      <c r="F1308">
        <v>0</v>
      </c>
      <c r="G1308">
        <v>0</v>
      </c>
      <c r="H1308">
        <v>45092</v>
      </c>
      <c r="I1308">
        <v>45092</v>
      </c>
      <c r="J1308">
        <v>0</v>
      </c>
      <c r="K1308">
        <v>0</v>
      </c>
      <c r="L1308">
        <v>1</v>
      </c>
      <c r="M1308">
        <v>292.49924999999996</v>
      </c>
      <c r="N1308" s="1" t="s">
        <v>520</v>
      </c>
      <c r="O1308" s="1">
        <v>2023</v>
      </c>
    </row>
    <row r="1309" spans="1:15" ht="15.6" x14ac:dyDescent="0.3">
      <c r="A1309" t="s">
        <v>358</v>
      </c>
      <c r="B1309" t="s">
        <v>175</v>
      </c>
      <c r="C1309" t="s">
        <v>90</v>
      </c>
      <c r="D1309">
        <v>0</v>
      </c>
      <c r="E1309">
        <v>0</v>
      </c>
      <c r="F1309">
        <v>0</v>
      </c>
      <c r="G1309">
        <v>0</v>
      </c>
      <c r="H1309">
        <v>45092</v>
      </c>
      <c r="I1309">
        <v>45092</v>
      </c>
      <c r="J1309">
        <v>0</v>
      </c>
      <c r="K1309">
        <v>0</v>
      </c>
      <c r="L1309">
        <v>0</v>
      </c>
      <c r="M1309">
        <v>0</v>
      </c>
      <c r="N1309" s="1" t="s">
        <v>520</v>
      </c>
      <c r="O1309" s="1">
        <v>2023</v>
      </c>
    </row>
    <row r="1310" spans="1:15" ht="15.6" x14ac:dyDescent="0.3">
      <c r="A1310" t="s">
        <v>483</v>
      </c>
      <c r="B1310" t="s">
        <v>533</v>
      </c>
      <c r="C1310" t="s">
        <v>90</v>
      </c>
      <c r="D1310">
        <v>0</v>
      </c>
      <c r="E1310">
        <v>0</v>
      </c>
      <c r="F1310">
        <v>0</v>
      </c>
      <c r="G1310">
        <v>0</v>
      </c>
      <c r="H1310">
        <v>45092</v>
      </c>
      <c r="I1310">
        <v>45092</v>
      </c>
      <c r="J1310">
        <v>0</v>
      </c>
      <c r="K1310">
        <v>0</v>
      </c>
      <c r="L1310">
        <v>0</v>
      </c>
      <c r="M1310">
        <v>0</v>
      </c>
      <c r="N1310" s="1" t="s">
        <v>520</v>
      </c>
      <c r="O1310" s="1">
        <v>2023</v>
      </c>
    </row>
    <row r="1311" spans="1:15" ht="15.6" x14ac:dyDescent="0.3">
      <c r="A1311" t="s">
        <v>485</v>
      </c>
      <c r="B1311" t="s">
        <v>534</v>
      </c>
      <c r="C1311" t="s">
        <v>90</v>
      </c>
      <c r="D1311">
        <v>0</v>
      </c>
      <c r="E1311">
        <v>0</v>
      </c>
      <c r="H1311">
        <v>45092</v>
      </c>
      <c r="I1311">
        <v>45092</v>
      </c>
      <c r="J1311">
        <v>0</v>
      </c>
      <c r="K1311">
        <v>0</v>
      </c>
      <c r="L1311">
        <v>0</v>
      </c>
      <c r="M1311">
        <v>0</v>
      </c>
      <c r="N1311" s="1" t="s">
        <v>520</v>
      </c>
      <c r="O1311" s="1">
        <v>2023</v>
      </c>
    </row>
    <row r="1312" spans="1:15" ht="15.6" x14ac:dyDescent="0.3">
      <c r="A1312" t="s">
        <v>487</v>
      </c>
      <c r="B1312" t="s">
        <v>488</v>
      </c>
      <c r="C1312" t="s">
        <v>90</v>
      </c>
      <c r="D1312">
        <v>209</v>
      </c>
      <c r="E1312">
        <v>1154.3179595005718</v>
      </c>
      <c r="H1312">
        <v>45092</v>
      </c>
      <c r="I1312">
        <v>45092</v>
      </c>
      <c r="J1312">
        <v>209</v>
      </c>
      <c r="K1312">
        <v>1154.3179595005718</v>
      </c>
      <c r="L1312">
        <v>0</v>
      </c>
      <c r="M1312">
        <v>0</v>
      </c>
      <c r="N1312" s="1" t="s">
        <v>520</v>
      </c>
      <c r="O1312" s="1">
        <v>2023</v>
      </c>
    </row>
    <row r="1313" spans="1:15" ht="15.6" x14ac:dyDescent="0.3">
      <c r="A1313" t="s">
        <v>489</v>
      </c>
      <c r="B1313" t="s">
        <v>535</v>
      </c>
      <c r="C1313" t="s">
        <v>90</v>
      </c>
      <c r="D1313">
        <v>0</v>
      </c>
      <c r="E1313">
        <v>0</v>
      </c>
      <c r="F1313">
        <v>0</v>
      </c>
      <c r="G1313">
        <v>0</v>
      </c>
      <c r="H1313">
        <v>45092</v>
      </c>
      <c r="I1313">
        <v>45092</v>
      </c>
      <c r="J1313">
        <v>0</v>
      </c>
      <c r="K1313">
        <v>0</v>
      </c>
      <c r="L1313">
        <v>0</v>
      </c>
      <c r="M1313">
        <v>0</v>
      </c>
      <c r="N1313" s="1" t="s">
        <v>520</v>
      </c>
      <c r="O1313" s="1">
        <v>2023</v>
      </c>
    </row>
    <row r="1314" spans="1:15" ht="15.6" x14ac:dyDescent="0.3">
      <c r="A1314" t="s">
        <v>491</v>
      </c>
      <c r="B1314" t="s">
        <v>492</v>
      </c>
      <c r="C1314" t="s">
        <v>90</v>
      </c>
      <c r="D1314">
        <v>3</v>
      </c>
      <c r="E1314">
        <v>4208.6187</v>
      </c>
      <c r="F1314">
        <v>0</v>
      </c>
      <c r="G1314">
        <v>0</v>
      </c>
      <c r="H1314">
        <v>45092</v>
      </c>
      <c r="I1314">
        <v>45092</v>
      </c>
      <c r="J1314">
        <v>0</v>
      </c>
      <c r="K1314">
        <v>0</v>
      </c>
      <c r="L1314">
        <v>3</v>
      </c>
      <c r="M1314">
        <v>4208.6187</v>
      </c>
      <c r="N1314" s="1" t="s">
        <v>520</v>
      </c>
      <c r="O1314" s="1">
        <v>2023</v>
      </c>
    </row>
    <row r="1315" spans="1:15" ht="15.6" x14ac:dyDescent="0.3">
      <c r="A1315" t="s">
        <v>493</v>
      </c>
      <c r="B1315" t="s">
        <v>536</v>
      </c>
      <c r="C1315" t="s">
        <v>90</v>
      </c>
      <c r="D1315">
        <v>0</v>
      </c>
      <c r="E1315">
        <v>0</v>
      </c>
      <c r="F1315">
        <v>0</v>
      </c>
      <c r="G1315">
        <v>0</v>
      </c>
      <c r="H1315">
        <v>45092</v>
      </c>
      <c r="I1315">
        <v>45092</v>
      </c>
      <c r="J1315">
        <v>0</v>
      </c>
      <c r="K1315">
        <v>0</v>
      </c>
      <c r="L1315">
        <v>0</v>
      </c>
      <c r="M1315">
        <v>0</v>
      </c>
      <c r="N1315" s="1" t="s">
        <v>520</v>
      </c>
      <c r="O1315" s="1">
        <v>2023</v>
      </c>
    </row>
    <row r="1316" spans="1:15" ht="15.6" x14ac:dyDescent="0.3">
      <c r="A1316" t="s">
        <v>495</v>
      </c>
      <c r="B1316" t="s">
        <v>114</v>
      </c>
      <c r="C1316" t="s">
        <v>90</v>
      </c>
      <c r="D1316">
        <v>2</v>
      </c>
      <c r="E1316">
        <v>2138.3901000000001</v>
      </c>
      <c r="F1316">
        <v>0</v>
      </c>
      <c r="G1316">
        <v>0</v>
      </c>
      <c r="H1316">
        <v>45092</v>
      </c>
      <c r="I1316">
        <v>45092</v>
      </c>
      <c r="J1316">
        <v>0</v>
      </c>
      <c r="K1316">
        <v>0</v>
      </c>
      <c r="L1316">
        <v>2</v>
      </c>
      <c r="M1316">
        <v>2138.3901000000001</v>
      </c>
      <c r="N1316" s="1" t="s">
        <v>520</v>
      </c>
      <c r="O1316" s="1">
        <v>2023</v>
      </c>
    </row>
    <row r="1317" spans="1:15" ht="15.6" x14ac:dyDescent="0.3">
      <c r="A1317" t="s">
        <v>496</v>
      </c>
      <c r="B1317" t="s">
        <v>537</v>
      </c>
      <c r="C1317" t="s">
        <v>90</v>
      </c>
      <c r="D1317">
        <v>0</v>
      </c>
      <c r="E1317">
        <v>0</v>
      </c>
      <c r="F1317">
        <v>0</v>
      </c>
      <c r="G1317">
        <v>0</v>
      </c>
      <c r="H1317">
        <v>45092</v>
      </c>
      <c r="I1317">
        <v>45092</v>
      </c>
      <c r="J1317">
        <v>0</v>
      </c>
      <c r="K1317">
        <v>0</v>
      </c>
      <c r="L1317">
        <v>0</v>
      </c>
      <c r="M1317">
        <v>0</v>
      </c>
      <c r="N1317" s="1" t="s">
        <v>520</v>
      </c>
      <c r="O1317" s="1">
        <v>2023</v>
      </c>
    </row>
    <row r="1318" spans="1:15" ht="15.6" x14ac:dyDescent="0.3">
      <c r="A1318" t="s">
        <v>538</v>
      </c>
      <c r="B1318" t="s">
        <v>539</v>
      </c>
      <c r="C1318" t="s">
        <v>90</v>
      </c>
      <c r="D1318">
        <v>1</v>
      </c>
      <c r="E1318">
        <v>70.8</v>
      </c>
      <c r="F1318">
        <v>0</v>
      </c>
      <c r="G1318">
        <v>0</v>
      </c>
      <c r="H1318">
        <v>45092</v>
      </c>
      <c r="I1318">
        <v>45092</v>
      </c>
      <c r="J1318">
        <v>0</v>
      </c>
      <c r="K1318">
        <v>0</v>
      </c>
      <c r="L1318">
        <v>1</v>
      </c>
      <c r="M1318">
        <v>70.8</v>
      </c>
      <c r="N1318" s="1" t="s">
        <v>520</v>
      </c>
      <c r="O1318" s="1">
        <v>2023</v>
      </c>
    </row>
    <row r="1319" spans="1:15" ht="15.6" x14ac:dyDescent="0.3">
      <c r="A1319" t="s">
        <v>540</v>
      </c>
      <c r="B1319" t="s">
        <v>541</v>
      </c>
      <c r="C1319" t="s">
        <v>90</v>
      </c>
      <c r="D1319">
        <v>6</v>
      </c>
      <c r="E1319">
        <v>3679.98066666667</v>
      </c>
      <c r="F1319">
        <v>0</v>
      </c>
      <c r="G1319">
        <v>0</v>
      </c>
      <c r="H1319">
        <v>45092</v>
      </c>
      <c r="I1319">
        <v>45092</v>
      </c>
      <c r="J1319">
        <v>0</v>
      </c>
      <c r="K1319">
        <v>0</v>
      </c>
      <c r="L1319">
        <v>6</v>
      </c>
      <c r="M1319">
        <v>3679.98066666667</v>
      </c>
      <c r="N1319" s="1" t="s">
        <v>520</v>
      </c>
      <c r="O1319" s="1">
        <v>2023</v>
      </c>
    </row>
    <row r="1320" spans="1:15" ht="15.6" x14ac:dyDescent="0.3">
      <c r="A1320" t="s">
        <v>176</v>
      </c>
      <c r="B1320" t="s">
        <v>560</v>
      </c>
      <c r="C1320" t="s">
        <v>261</v>
      </c>
      <c r="D1320">
        <v>1</v>
      </c>
      <c r="E1320">
        <v>576.23599999999999</v>
      </c>
      <c r="F1320">
        <v>0</v>
      </c>
      <c r="G1320">
        <v>0</v>
      </c>
      <c r="H1320">
        <v>45092</v>
      </c>
      <c r="I1320">
        <v>45092</v>
      </c>
      <c r="J1320">
        <v>0</v>
      </c>
      <c r="K1320">
        <v>0</v>
      </c>
      <c r="L1320">
        <v>1</v>
      </c>
      <c r="M1320">
        <v>576.23599999999999</v>
      </c>
      <c r="N1320" s="1" t="s">
        <v>520</v>
      </c>
      <c r="O1320" s="1">
        <v>2023</v>
      </c>
    </row>
    <row r="1321" spans="1:15" ht="15.6" x14ac:dyDescent="0.3">
      <c r="A1321" t="s">
        <v>179</v>
      </c>
      <c r="B1321" t="s">
        <v>561</v>
      </c>
      <c r="C1321" t="s">
        <v>90</v>
      </c>
      <c r="D1321">
        <v>47</v>
      </c>
      <c r="E1321">
        <v>270.83091999999999</v>
      </c>
      <c r="F1321">
        <v>0</v>
      </c>
      <c r="G1321">
        <v>0</v>
      </c>
      <c r="H1321">
        <v>45092</v>
      </c>
      <c r="I1321">
        <v>45092</v>
      </c>
      <c r="J1321">
        <v>32</v>
      </c>
      <c r="K1321">
        <v>184.39552</v>
      </c>
      <c r="L1321">
        <v>15</v>
      </c>
      <c r="M1321">
        <v>86.435399999999987</v>
      </c>
      <c r="N1321" s="1" t="s">
        <v>520</v>
      </c>
      <c r="O1321" s="1">
        <v>2023</v>
      </c>
    </row>
    <row r="1322" spans="1:15" ht="15.6" x14ac:dyDescent="0.3">
      <c r="A1322" t="s">
        <v>182</v>
      </c>
      <c r="B1322" t="s">
        <v>562</v>
      </c>
      <c r="C1322" t="s">
        <v>261</v>
      </c>
      <c r="D1322">
        <v>1</v>
      </c>
      <c r="E1322">
        <v>2350</v>
      </c>
      <c r="J1322">
        <v>0</v>
      </c>
      <c r="L1322">
        <v>1</v>
      </c>
      <c r="M1322">
        <v>2350</v>
      </c>
      <c r="N1322" s="1" t="s">
        <v>520</v>
      </c>
      <c r="O1322" s="1">
        <v>2023</v>
      </c>
    </row>
    <row r="1323" spans="1:15" ht="15.6" x14ac:dyDescent="0.3">
      <c r="A1323" t="s">
        <v>184</v>
      </c>
      <c r="B1323" t="s">
        <v>563</v>
      </c>
      <c r="C1323" t="s">
        <v>90</v>
      </c>
      <c r="D1323">
        <v>259</v>
      </c>
      <c r="E1323">
        <v>1050.3147904191617</v>
      </c>
      <c r="F1323">
        <v>0</v>
      </c>
      <c r="G1323">
        <v>0</v>
      </c>
      <c r="H1323">
        <v>45092</v>
      </c>
      <c r="I1323">
        <v>45092</v>
      </c>
      <c r="J1323">
        <v>60</v>
      </c>
      <c r="K1323">
        <v>243.31616766467067</v>
      </c>
      <c r="L1323">
        <v>199</v>
      </c>
      <c r="M1323">
        <v>806.99862275449095</v>
      </c>
      <c r="N1323" s="1" t="s">
        <v>520</v>
      </c>
      <c r="O1323" s="1">
        <v>2023</v>
      </c>
    </row>
    <row r="1324" spans="1:15" ht="15.6" x14ac:dyDescent="0.3">
      <c r="A1324" t="s">
        <v>186</v>
      </c>
      <c r="B1324" t="s">
        <v>564</v>
      </c>
      <c r="C1324" t="s">
        <v>565</v>
      </c>
      <c r="D1324">
        <v>6</v>
      </c>
      <c r="E1324">
        <v>2938.49</v>
      </c>
      <c r="G1324">
        <v>0</v>
      </c>
      <c r="H1324">
        <v>45152</v>
      </c>
      <c r="I1324">
        <v>45152</v>
      </c>
      <c r="J1324">
        <v>1</v>
      </c>
      <c r="K1324">
        <v>489.74833333333328</v>
      </c>
      <c r="L1324">
        <v>5</v>
      </c>
      <c r="M1324">
        <v>2448.7416666666663</v>
      </c>
      <c r="N1324" s="1" t="s">
        <v>520</v>
      </c>
      <c r="O1324" s="1">
        <v>2023</v>
      </c>
    </row>
    <row r="1325" spans="1:15" ht="15.6" x14ac:dyDescent="0.3">
      <c r="A1325" t="s">
        <v>188</v>
      </c>
      <c r="B1325" t="s">
        <v>566</v>
      </c>
      <c r="C1325" t="s">
        <v>90</v>
      </c>
      <c r="D1325">
        <v>7</v>
      </c>
      <c r="E1325">
        <v>29.609999999999985</v>
      </c>
      <c r="F1325">
        <v>100</v>
      </c>
      <c r="G1325">
        <v>489.74833333333328</v>
      </c>
      <c r="H1325">
        <v>45152</v>
      </c>
      <c r="I1325">
        <v>45152</v>
      </c>
      <c r="J1325">
        <v>25</v>
      </c>
      <c r="K1325">
        <v>105.74999999999994</v>
      </c>
      <c r="L1325">
        <v>82</v>
      </c>
      <c r="M1325">
        <v>413.60833333333329</v>
      </c>
      <c r="N1325" s="1" t="s">
        <v>520</v>
      </c>
      <c r="O1325" s="1">
        <v>2023</v>
      </c>
    </row>
    <row r="1326" spans="1:15" ht="15.6" x14ac:dyDescent="0.3">
      <c r="A1326" t="s">
        <v>190</v>
      </c>
      <c r="B1326" t="s">
        <v>567</v>
      </c>
      <c r="C1326" t="s">
        <v>565</v>
      </c>
      <c r="D1326">
        <v>2</v>
      </c>
      <c r="E1326">
        <v>800</v>
      </c>
      <c r="F1326">
        <v>1</v>
      </c>
      <c r="G1326">
        <v>400</v>
      </c>
      <c r="H1326">
        <v>45152</v>
      </c>
      <c r="I1326">
        <v>45152</v>
      </c>
      <c r="J1326">
        <v>1</v>
      </c>
      <c r="K1326">
        <v>400</v>
      </c>
      <c r="L1326">
        <v>3</v>
      </c>
      <c r="M1326">
        <v>800</v>
      </c>
      <c r="N1326" s="1" t="s">
        <v>520</v>
      </c>
      <c r="O1326" s="1">
        <v>2023</v>
      </c>
    </row>
    <row r="1327" spans="1:15" ht="15.6" x14ac:dyDescent="0.3">
      <c r="A1327" t="s">
        <v>192</v>
      </c>
      <c r="B1327" t="s">
        <v>568</v>
      </c>
      <c r="C1327" t="s">
        <v>90</v>
      </c>
      <c r="D1327">
        <v>88</v>
      </c>
      <c r="E1327">
        <v>375.45</v>
      </c>
      <c r="F1327">
        <v>100</v>
      </c>
      <c r="G1327">
        <v>400</v>
      </c>
      <c r="H1327">
        <v>45092</v>
      </c>
      <c r="I1327">
        <v>45092</v>
      </c>
      <c r="J1327">
        <v>142</v>
      </c>
      <c r="K1327">
        <v>605.8397727272727</v>
      </c>
      <c r="L1327">
        <v>46</v>
      </c>
      <c r="M1327">
        <v>196.26</v>
      </c>
      <c r="N1327" s="1" t="s">
        <v>520</v>
      </c>
      <c r="O1327" s="1">
        <v>2023</v>
      </c>
    </row>
    <row r="1328" spans="1:15" ht="15.6" x14ac:dyDescent="0.3">
      <c r="A1328" t="s">
        <v>194</v>
      </c>
      <c r="B1328" t="s">
        <v>569</v>
      </c>
      <c r="C1328" t="s">
        <v>570</v>
      </c>
      <c r="D1328">
        <v>25</v>
      </c>
      <c r="E1328">
        <v>6835.06</v>
      </c>
      <c r="H1328">
        <v>45152</v>
      </c>
      <c r="I1328">
        <v>45152</v>
      </c>
      <c r="J1328">
        <v>20</v>
      </c>
      <c r="K1328">
        <v>5468.0479999999998</v>
      </c>
      <c r="L1328">
        <v>5</v>
      </c>
      <c r="M1328">
        <v>1367.0120000000006</v>
      </c>
      <c r="N1328" s="1" t="s">
        <v>520</v>
      </c>
      <c r="O1328" s="1">
        <v>2023</v>
      </c>
    </row>
    <row r="1329" spans="1:15" ht="15.6" x14ac:dyDescent="0.3">
      <c r="A1329" t="s">
        <v>197</v>
      </c>
      <c r="B1329" t="s">
        <v>571</v>
      </c>
      <c r="C1329" t="s">
        <v>570</v>
      </c>
      <c r="D1329">
        <v>13</v>
      </c>
      <c r="E1329">
        <v>3280.05</v>
      </c>
      <c r="F1329">
        <v>0</v>
      </c>
      <c r="G1329">
        <v>0</v>
      </c>
      <c r="H1329">
        <v>0</v>
      </c>
      <c r="I1329">
        <v>0</v>
      </c>
      <c r="J1329">
        <v>2</v>
      </c>
      <c r="K1329">
        <v>504.62307692307695</v>
      </c>
      <c r="L1329">
        <v>10</v>
      </c>
      <c r="M1329">
        <v>2775.4269230769232</v>
      </c>
      <c r="N1329" s="1" t="s">
        <v>520</v>
      </c>
      <c r="O1329" s="1">
        <v>2023</v>
      </c>
    </row>
    <row r="1330" spans="1:15" ht="15.6" x14ac:dyDescent="0.3">
      <c r="A1330" t="s">
        <v>199</v>
      </c>
      <c r="B1330" t="s">
        <v>572</v>
      </c>
      <c r="C1330" t="s">
        <v>90</v>
      </c>
      <c r="D1330">
        <v>3</v>
      </c>
      <c r="E1330">
        <v>17.700000000000003</v>
      </c>
      <c r="F1330">
        <v>0</v>
      </c>
      <c r="G1330">
        <v>0</v>
      </c>
      <c r="H1330">
        <v>45152</v>
      </c>
      <c r="I1330">
        <v>45152</v>
      </c>
      <c r="J1330">
        <v>0</v>
      </c>
      <c r="K1330">
        <v>0</v>
      </c>
      <c r="L1330">
        <v>3</v>
      </c>
      <c r="M1330">
        <v>17.700000000000003</v>
      </c>
      <c r="N1330" s="1" t="s">
        <v>520</v>
      </c>
      <c r="O1330" s="1">
        <v>2023</v>
      </c>
    </row>
    <row r="1331" spans="1:15" ht="15.6" x14ac:dyDescent="0.3">
      <c r="A1331" t="s">
        <v>202</v>
      </c>
      <c r="B1331" t="s">
        <v>187</v>
      </c>
      <c r="C1331" t="s">
        <v>90</v>
      </c>
      <c r="D1331">
        <v>0</v>
      </c>
      <c r="E1331">
        <v>0</v>
      </c>
      <c r="F1331">
        <v>0</v>
      </c>
      <c r="G1331">
        <v>0</v>
      </c>
      <c r="H1331">
        <v>45092</v>
      </c>
      <c r="I1331">
        <v>45092</v>
      </c>
      <c r="J1331">
        <v>0</v>
      </c>
      <c r="K1331">
        <v>0</v>
      </c>
      <c r="L1331">
        <v>0</v>
      </c>
      <c r="M1331">
        <v>0</v>
      </c>
      <c r="N1331" s="1" t="s">
        <v>520</v>
      </c>
      <c r="O1331" s="1">
        <v>2023</v>
      </c>
    </row>
    <row r="1332" spans="1:15" ht="15.6" x14ac:dyDescent="0.3">
      <c r="A1332" t="s">
        <v>204</v>
      </c>
      <c r="B1332" t="s">
        <v>189</v>
      </c>
      <c r="C1332" t="s">
        <v>90</v>
      </c>
      <c r="D1332">
        <v>40</v>
      </c>
      <c r="E1332">
        <v>778.78260043640091</v>
      </c>
      <c r="F1332">
        <v>0</v>
      </c>
      <c r="G1332">
        <v>0</v>
      </c>
      <c r="H1332">
        <v>45152</v>
      </c>
      <c r="I1332">
        <v>45152</v>
      </c>
      <c r="J1332">
        <v>5</v>
      </c>
      <c r="K1332">
        <v>97.347825054550128</v>
      </c>
      <c r="L1332">
        <v>35</v>
      </c>
      <c r="M1332">
        <v>681.43477538185084</v>
      </c>
      <c r="N1332" s="1" t="s">
        <v>520</v>
      </c>
      <c r="O1332" s="1">
        <v>2023</v>
      </c>
    </row>
    <row r="1333" spans="1:15" ht="15.6" x14ac:dyDescent="0.3">
      <c r="A1333" t="s">
        <v>206</v>
      </c>
      <c r="B1333" t="s">
        <v>573</v>
      </c>
      <c r="C1333" t="s">
        <v>574</v>
      </c>
      <c r="D1333">
        <v>3</v>
      </c>
      <c r="E1333">
        <v>1582.38</v>
      </c>
      <c r="F1333">
        <v>0</v>
      </c>
      <c r="G1333">
        <v>0</v>
      </c>
      <c r="H1333">
        <v>45152</v>
      </c>
      <c r="I1333">
        <v>45152</v>
      </c>
      <c r="J1333">
        <v>2</v>
      </c>
      <c r="K1333">
        <v>1054.92</v>
      </c>
      <c r="L1333">
        <v>1</v>
      </c>
      <c r="M1333">
        <v>527.46</v>
      </c>
      <c r="N1333" s="1" t="s">
        <v>520</v>
      </c>
      <c r="O1333" s="1">
        <v>2023</v>
      </c>
    </row>
    <row r="1334" spans="1:15" ht="15.6" x14ac:dyDescent="0.3">
      <c r="A1334" t="s">
        <v>208</v>
      </c>
      <c r="B1334" t="s">
        <v>193</v>
      </c>
      <c r="C1334" t="s">
        <v>90</v>
      </c>
      <c r="D1334">
        <v>1</v>
      </c>
      <c r="E1334">
        <v>52.724062968515753</v>
      </c>
      <c r="F1334">
        <v>24</v>
      </c>
      <c r="G1334">
        <v>1054.92</v>
      </c>
      <c r="H1334">
        <v>45092</v>
      </c>
      <c r="I1334">
        <v>45092</v>
      </c>
      <c r="J1334">
        <v>15</v>
      </c>
      <c r="K1334">
        <v>790.86094452773625</v>
      </c>
      <c r="L1334">
        <v>10</v>
      </c>
      <c r="M1334">
        <v>441.14</v>
      </c>
      <c r="N1334" s="1" t="s">
        <v>520</v>
      </c>
      <c r="O1334" s="1">
        <v>2023</v>
      </c>
    </row>
    <row r="1335" spans="1:15" ht="15.6" x14ac:dyDescent="0.3">
      <c r="A1335" t="s">
        <v>210</v>
      </c>
      <c r="B1335" t="s">
        <v>195</v>
      </c>
      <c r="C1335" t="s">
        <v>196</v>
      </c>
      <c r="D1335">
        <v>2</v>
      </c>
      <c r="E1335">
        <v>124.35142857142861</v>
      </c>
      <c r="F1335">
        <v>0</v>
      </c>
      <c r="G1335">
        <v>0</v>
      </c>
      <c r="H1335">
        <v>45092</v>
      </c>
      <c r="I1335">
        <v>45092</v>
      </c>
      <c r="J1335">
        <v>0</v>
      </c>
      <c r="K1335">
        <v>0</v>
      </c>
      <c r="L1335">
        <v>2</v>
      </c>
      <c r="M1335">
        <v>124.35142857142861</v>
      </c>
      <c r="N1335" s="1" t="s">
        <v>520</v>
      </c>
      <c r="O1335" s="1">
        <v>2023</v>
      </c>
    </row>
    <row r="1336" spans="1:15" ht="15.6" x14ac:dyDescent="0.3">
      <c r="A1336" t="s">
        <v>212</v>
      </c>
      <c r="B1336" t="s">
        <v>198</v>
      </c>
      <c r="C1336" t="s">
        <v>196</v>
      </c>
      <c r="D1336">
        <v>3</v>
      </c>
      <c r="E1336">
        <v>800.98500000000001</v>
      </c>
      <c r="F1336">
        <v>0</v>
      </c>
      <c r="G1336">
        <v>0</v>
      </c>
      <c r="H1336">
        <v>45092</v>
      </c>
      <c r="I1336">
        <v>45092</v>
      </c>
      <c r="J1336">
        <v>0</v>
      </c>
      <c r="K1336">
        <v>0</v>
      </c>
      <c r="L1336">
        <v>3</v>
      </c>
      <c r="M1336">
        <v>800.98500000000001</v>
      </c>
      <c r="N1336" s="1" t="s">
        <v>520</v>
      </c>
      <c r="O1336" s="1">
        <v>2023</v>
      </c>
    </row>
    <row r="1337" spans="1:15" ht="15.6" x14ac:dyDescent="0.3">
      <c r="A1337" t="s">
        <v>214</v>
      </c>
      <c r="B1337" t="s">
        <v>200</v>
      </c>
      <c r="C1337" t="s">
        <v>201</v>
      </c>
      <c r="D1337">
        <v>21</v>
      </c>
      <c r="E1337">
        <v>201.63652173913044</v>
      </c>
      <c r="F1337">
        <v>0</v>
      </c>
      <c r="G1337">
        <v>0</v>
      </c>
      <c r="H1337">
        <v>45152</v>
      </c>
      <c r="I1337">
        <v>45152</v>
      </c>
      <c r="J1337">
        <v>6</v>
      </c>
      <c r="K1337">
        <v>57.610434782608699</v>
      </c>
      <c r="L1337">
        <v>15</v>
      </c>
      <c r="M1337">
        <v>144.02608695652174</v>
      </c>
      <c r="N1337" s="1" t="s">
        <v>520</v>
      </c>
      <c r="O1337" s="1">
        <v>2023</v>
      </c>
    </row>
    <row r="1338" spans="1:15" ht="15.6" x14ac:dyDescent="0.3">
      <c r="A1338" t="s">
        <v>216</v>
      </c>
      <c r="B1338" t="s">
        <v>575</v>
      </c>
      <c r="C1338" t="s">
        <v>201</v>
      </c>
      <c r="D1338">
        <v>5</v>
      </c>
      <c r="E1338">
        <v>153.4</v>
      </c>
      <c r="F1338">
        <v>0</v>
      </c>
      <c r="G1338">
        <v>0</v>
      </c>
      <c r="H1338">
        <v>45152</v>
      </c>
      <c r="I1338">
        <v>45152</v>
      </c>
      <c r="J1338">
        <v>0</v>
      </c>
      <c r="K1338">
        <v>0</v>
      </c>
      <c r="L1338">
        <v>5</v>
      </c>
      <c r="M1338">
        <v>153.4</v>
      </c>
      <c r="N1338" s="1" t="s">
        <v>520</v>
      </c>
      <c r="O1338" s="1">
        <v>2023</v>
      </c>
    </row>
    <row r="1339" spans="1:15" ht="15.6" x14ac:dyDescent="0.3">
      <c r="A1339" t="s">
        <v>218</v>
      </c>
      <c r="B1339" t="s">
        <v>576</v>
      </c>
      <c r="C1339" t="s">
        <v>201</v>
      </c>
      <c r="D1339">
        <v>5</v>
      </c>
      <c r="E1339">
        <v>93.559999999999988</v>
      </c>
      <c r="F1339">
        <v>0</v>
      </c>
      <c r="G1339">
        <v>0</v>
      </c>
      <c r="H1339">
        <v>45152</v>
      </c>
      <c r="I1339">
        <v>45152</v>
      </c>
      <c r="J1339">
        <v>2</v>
      </c>
      <c r="K1339">
        <v>37.423999999999992</v>
      </c>
      <c r="L1339">
        <v>3</v>
      </c>
      <c r="M1339">
        <v>56.135999999999996</v>
      </c>
      <c r="N1339" s="1" t="s">
        <v>520</v>
      </c>
      <c r="O1339" s="1">
        <v>2023</v>
      </c>
    </row>
    <row r="1340" spans="1:15" ht="15.6" x14ac:dyDescent="0.3">
      <c r="A1340" t="s">
        <v>220</v>
      </c>
      <c r="B1340" t="s">
        <v>577</v>
      </c>
      <c r="C1340" t="s">
        <v>201</v>
      </c>
      <c r="D1340">
        <v>5</v>
      </c>
      <c r="E1340">
        <v>215.35</v>
      </c>
      <c r="F1340">
        <v>0</v>
      </c>
      <c r="G1340">
        <v>0</v>
      </c>
      <c r="H1340">
        <v>45152</v>
      </c>
      <c r="I1340">
        <v>45152</v>
      </c>
      <c r="J1340">
        <v>0</v>
      </c>
      <c r="K1340">
        <v>0</v>
      </c>
      <c r="L1340">
        <v>5</v>
      </c>
      <c r="M1340">
        <v>215.35</v>
      </c>
      <c r="N1340" s="1" t="s">
        <v>520</v>
      </c>
      <c r="O1340" s="1">
        <v>2023</v>
      </c>
    </row>
    <row r="1341" spans="1:15" ht="15.6" x14ac:dyDescent="0.3">
      <c r="A1341" t="s">
        <v>222</v>
      </c>
      <c r="B1341" t="s">
        <v>578</v>
      </c>
      <c r="C1341" t="s">
        <v>201</v>
      </c>
      <c r="D1341">
        <v>6</v>
      </c>
      <c r="E1341">
        <v>359.9</v>
      </c>
      <c r="F1341">
        <v>0</v>
      </c>
      <c r="G1341">
        <v>0</v>
      </c>
      <c r="H1341">
        <v>45152</v>
      </c>
      <c r="I1341">
        <v>45152</v>
      </c>
      <c r="J1341">
        <v>3</v>
      </c>
      <c r="K1341">
        <v>179.95</v>
      </c>
      <c r="L1341">
        <v>3</v>
      </c>
      <c r="M1341">
        <v>179.95</v>
      </c>
      <c r="N1341" s="1" t="s">
        <v>520</v>
      </c>
      <c r="O1341" s="1">
        <v>2023</v>
      </c>
    </row>
    <row r="1342" spans="1:15" ht="15.6" x14ac:dyDescent="0.3">
      <c r="A1342" t="s">
        <v>225</v>
      </c>
      <c r="B1342" t="s">
        <v>620</v>
      </c>
      <c r="C1342" t="s">
        <v>201</v>
      </c>
      <c r="D1342">
        <v>27</v>
      </c>
      <c r="E1342">
        <v>2645.15625</v>
      </c>
      <c r="F1342">
        <v>0</v>
      </c>
      <c r="G1342">
        <v>0</v>
      </c>
      <c r="H1342">
        <v>45092</v>
      </c>
      <c r="I1342">
        <v>45092</v>
      </c>
      <c r="J1342">
        <v>0</v>
      </c>
      <c r="K1342">
        <v>0</v>
      </c>
      <c r="L1342">
        <v>27</v>
      </c>
      <c r="M1342">
        <v>2645.15625</v>
      </c>
      <c r="N1342" s="1" t="s">
        <v>520</v>
      </c>
      <c r="O1342" s="1">
        <v>2023</v>
      </c>
    </row>
    <row r="1343" spans="1:15" ht="15.6" x14ac:dyDescent="0.3">
      <c r="B1343" t="s">
        <v>620</v>
      </c>
      <c r="C1343" t="s">
        <v>201</v>
      </c>
      <c r="D1343">
        <v>2</v>
      </c>
      <c r="E1343">
        <v>165</v>
      </c>
      <c r="H1343">
        <v>45093</v>
      </c>
      <c r="I1343">
        <v>45093</v>
      </c>
      <c r="K1343">
        <v>0</v>
      </c>
      <c r="M1343">
        <v>165</v>
      </c>
      <c r="N1343" s="1" t="s">
        <v>520</v>
      </c>
      <c r="O1343" s="1">
        <v>2023</v>
      </c>
    </row>
    <row r="1344" spans="1:15" ht="15.6" x14ac:dyDescent="0.3">
      <c r="A1344" t="s">
        <v>229</v>
      </c>
      <c r="B1344" t="s">
        <v>207</v>
      </c>
      <c r="C1344" t="s">
        <v>90</v>
      </c>
      <c r="D1344">
        <v>0</v>
      </c>
      <c r="E1344">
        <v>0</v>
      </c>
      <c r="F1344">
        <v>0</v>
      </c>
      <c r="G1344">
        <v>0</v>
      </c>
      <c r="H1344">
        <v>45092</v>
      </c>
      <c r="I1344">
        <v>45092</v>
      </c>
      <c r="J1344">
        <v>0</v>
      </c>
      <c r="K1344">
        <v>0</v>
      </c>
      <c r="L1344">
        <v>0</v>
      </c>
      <c r="M1344">
        <v>0</v>
      </c>
      <c r="N1344" s="1" t="s">
        <v>520</v>
      </c>
      <c r="O1344" s="1">
        <v>2023</v>
      </c>
    </row>
    <row r="1345" spans="1:15" ht="15.6" x14ac:dyDescent="0.3">
      <c r="A1345" t="s">
        <v>231</v>
      </c>
      <c r="B1345" t="s">
        <v>579</v>
      </c>
      <c r="C1345" t="s">
        <v>90</v>
      </c>
      <c r="D1345">
        <v>2</v>
      </c>
      <c r="E1345">
        <v>1735.26</v>
      </c>
      <c r="F1345">
        <v>0</v>
      </c>
      <c r="G1345">
        <v>0</v>
      </c>
      <c r="H1345">
        <v>45152</v>
      </c>
      <c r="I1345">
        <v>45152</v>
      </c>
      <c r="J1345">
        <v>0</v>
      </c>
      <c r="K1345">
        <v>0</v>
      </c>
      <c r="L1345">
        <v>2</v>
      </c>
      <c r="M1345">
        <v>1735.26</v>
      </c>
      <c r="N1345" s="1" t="s">
        <v>520</v>
      </c>
      <c r="O1345" s="1">
        <v>2023</v>
      </c>
    </row>
    <row r="1346" spans="1:15" ht="15.6" x14ac:dyDescent="0.3">
      <c r="A1346" t="s">
        <v>233</v>
      </c>
      <c r="B1346" t="s">
        <v>580</v>
      </c>
      <c r="C1346" t="s">
        <v>90</v>
      </c>
      <c r="D1346">
        <v>3</v>
      </c>
      <c r="E1346">
        <v>196.36500000000001</v>
      </c>
      <c r="F1346">
        <v>0</v>
      </c>
      <c r="G1346">
        <v>0</v>
      </c>
      <c r="H1346">
        <v>45152</v>
      </c>
      <c r="I1346">
        <v>45152</v>
      </c>
      <c r="J1346">
        <v>0</v>
      </c>
      <c r="K1346">
        <v>0</v>
      </c>
      <c r="L1346">
        <v>3</v>
      </c>
      <c r="M1346">
        <v>196.36500000000001</v>
      </c>
      <c r="N1346" s="1" t="s">
        <v>520</v>
      </c>
      <c r="O1346" s="1">
        <v>2023</v>
      </c>
    </row>
    <row r="1347" spans="1:15" ht="15.6" x14ac:dyDescent="0.3">
      <c r="A1347" t="s">
        <v>235</v>
      </c>
      <c r="B1347" t="s">
        <v>209</v>
      </c>
      <c r="C1347" t="s">
        <v>261</v>
      </c>
      <c r="D1347">
        <v>12</v>
      </c>
      <c r="E1347">
        <v>496.42105263157896</v>
      </c>
      <c r="F1347">
        <v>0</v>
      </c>
      <c r="G1347">
        <v>0</v>
      </c>
      <c r="H1347">
        <v>45092</v>
      </c>
      <c r="I1347">
        <v>45092</v>
      </c>
      <c r="J1347">
        <v>1</v>
      </c>
      <c r="K1347">
        <v>41.368421052631582</v>
      </c>
      <c r="L1347">
        <v>11</v>
      </c>
      <c r="M1347">
        <v>455.0526315789474</v>
      </c>
      <c r="N1347" s="1" t="s">
        <v>520</v>
      </c>
      <c r="O1347" s="1">
        <v>2023</v>
      </c>
    </row>
    <row r="1348" spans="1:15" ht="15.6" x14ac:dyDescent="0.3">
      <c r="A1348" t="s">
        <v>237</v>
      </c>
      <c r="B1348" t="s">
        <v>581</v>
      </c>
      <c r="C1348" t="s">
        <v>90</v>
      </c>
      <c r="D1348">
        <v>5</v>
      </c>
      <c r="E1348">
        <v>25.279999999999973</v>
      </c>
      <c r="F1348">
        <v>12</v>
      </c>
      <c r="G1348">
        <v>41.368421052631582</v>
      </c>
      <c r="H1348">
        <v>45152</v>
      </c>
      <c r="I1348">
        <v>45152</v>
      </c>
      <c r="J1348">
        <v>6</v>
      </c>
      <c r="K1348">
        <v>30.33599999999997</v>
      </c>
      <c r="L1348">
        <v>11</v>
      </c>
      <c r="M1348">
        <v>36.312421052631592</v>
      </c>
      <c r="N1348" s="1" t="s">
        <v>520</v>
      </c>
      <c r="O1348" s="1">
        <v>2023</v>
      </c>
    </row>
    <row r="1349" spans="1:15" ht="15.6" x14ac:dyDescent="0.3">
      <c r="A1349" t="s">
        <v>239</v>
      </c>
      <c r="B1349" t="s">
        <v>582</v>
      </c>
      <c r="C1349" t="s">
        <v>261</v>
      </c>
      <c r="D1349">
        <v>9</v>
      </c>
      <c r="E1349">
        <v>459.4909090909091</v>
      </c>
      <c r="F1349">
        <v>0</v>
      </c>
      <c r="G1349">
        <v>0</v>
      </c>
      <c r="H1349">
        <v>45092</v>
      </c>
      <c r="I1349">
        <v>45092</v>
      </c>
      <c r="J1349">
        <v>8</v>
      </c>
      <c r="K1349">
        <v>408.43636363636364</v>
      </c>
      <c r="L1349">
        <v>1</v>
      </c>
      <c r="M1349">
        <v>51.054545454545462</v>
      </c>
      <c r="N1349" s="1" t="s">
        <v>520</v>
      </c>
      <c r="O1349" s="1">
        <v>2023</v>
      </c>
    </row>
    <row r="1350" spans="1:15" ht="15.6" x14ac:dyDescent="0.3">
      <c r="A1350" t="s">
        <v>241</v>
      </c>
      <c r="B1350" t="s">
        <v>583</v>
      </c>
      <c r="C1350" t="s">
        <v>90</v>
      </c>
      <c r="D1350">
        <v>1</v>
      </c>
      <c r="E1350">
        <v>68.519999999999982</v>
      </c>
      <c r="F1350">
        <v>48</v>
      </c>
      <c r="G1350">
        <v>408.43636363636369</v>
      </c>
      <c r="H1350">
        <v>45152</v>
      </c>
      <c r="I1350">
        <v>45152</v>
      </c>
      <c r="J1350">
        <v>47</v>
      </c>
      <c r="K1350">
        <v>149.36000000000001</v>
      </c>
      <c r="L1350">
        <v>2</v>
      </c>
      <c r="M1350">
        <v>8.51</v>
      </c>
      <c r="N1350" s="1" t="s">
        <v>520</v>
      </c>
      <c r="O1350" s="1">
        <v>2023</v>
      </c>
    </row>
    <row r="1351" spans="1:15" ht="15.6" x14ac:dyDescent="0.3">
      <c r="A1351" t="s">
        <v>243</v>
      </c>
      <c r="B1351" t="s">
        <v>584</v>
      </c>
      <c r="C1351" t="s">
        <v>261</v>
      </c>
      <c r="D1351">
        <v>4</v>
      </c>
      <c r="E1351">
        <v>374.4</v>
      </c>
      <c r="F1351">
        <v>0</v>
      </c>
      <c r="G1351">
        <v>0</v>
      </c>
      <c r="H1351">
        <v>45152</v>
      </c>
      <c r="I1351">
        <v>45152</v>
      </c>
      <c r="J1351">
        <v>1</v>
      </c>
      <c r="K1351">
        <v>93.6</v>
      </c>
      <c r="L1351">
        <v>3</v>
      </c>
      <c r="M1351">
        <v>280.79999999999995</v>
      </c>
      <c r="N1351" s="1" t="s">
        <v>520</v>
      </c>
      <c r="O1351" s="1">
        <v>2023</v>
      </c>
    </row>
    <row r="1352" spans="1:15" ht="15.6" x14ac:dyDescent="0.3">
      <c r="A1352" t="s">
        <v>245</v>
      </c>
      <c r="B1352" t="s">
        <v>585</v>
      </c>
      <c r="C1352" t="s">
        <v>90</v>
      </c>
      <c r="D1352">
        <v>0</v>
      </c>
      <c r="E1352">
        <v>0</v>
      </c>
      <c r="F1352">
        <v>12</v>
      </c>
      <c r="G1352">
        <v>93.6</v>
      </c>
      <c r="H1352">
        <v>45152</v>
      </c>
      <c r="I1352">
        <v>45152</v>
      </c>
      <c r="J1352">
        <v>6</v>
      </c>
      <c r="K1352">
        <v>46.8</v>
      </c>
      <c r="L1352">
        <v>6</v>
      </c>
      <c r="M1352">
        <v>46.8</v>
      </c>
      <c r="N1352" s="1" t="s">
        <v>520</v>
      </c>
      <c r="O1352" s="1">
        <v>2023</v>
      </c>
    </row>
    <row r="1353" spans="1:15" ht="15.6" x14ac:dyDescent="0.3">
      <c r="A1353" t="s">
        <v>247</v>
      </c>
      <c r="B1353" t="s">
        <v>586</v>
      </c>
      <c r="C1353" t="s">
        <v>261</v>
      </c>
      <c r="D1353">
        <v>2</v>
      </c>
      <c r="E1353">
        <v>187.2</v>
      </c>
      <c r="F1353">
        <v>0</v>
      </c>
      <c r="G1353">
        <v>0</v>
      </c>
      <c r="H1353">
        <v>45152</v>
      </c>
      <c r="I1353">
        <v>45152</v>
      </c>
      <c r="J1353">
        <v>0</v>
      </c>
      <c r="K1353">
        <v>0</v>
      </c>
      <c r="L1353">
        <v>2</v>
      </c>
      <c r="M1353">
        <v>187.2</v>
      </c>
      <c r="N1353" s="1" t="s">
        <v>520</v>
      </c>
      <c r="O1353" s="1">
        <v>2023</v>
      </c>
    </row>
    <row r="1354" spans="1:15" ht="15.6" x14ac:dyDescent="0.3">
      <c r="A1354" t="s">
        <v>249</v>
      </c>
      <c r="B1354" t="s">
        <v>587</v>
      </c>
      <c r="C1354" t="s">
        <v>90</v>
      </c>
      <c r="D1354">
        <v>0</v>
      </c>
      <c r="E1354">
        <v>0</v>
      </c>
      <c r="G1354">
        <v>0</v>
      </c>
      <c r="H1354">
        <v>45152</v>
      </c>
      <c r="I1354">
        <v>45152</v>
      </c>
      <c r="J1354">
        <v>0</v>
      </c>
      <c r="K1354">
        <v>0</v>
      </c>
      <c r="L1354">
        <v>0</v>
      </c>
      <c r="M1354">
        <v>0</v>
      </c>
      <c r="N1354" s="1" t="s">
        <v>520</v>
      </c>
      <c r="O1354" s="1">
        <v>2023</v>
      </c>
    </row>
    <row r="1355" spans="1:15" ht="15.6" x14ac:dyDescent="0.3">
      <c r="A1355" t="s">
        <v>251</v>
      </c>
      <c r="B1355" t="s">
        <v>588</v>
      </c>
      <c r="C1355" t="s">
        <v>90</v>
      </c>
      <c r="D1355">
        <v>5</v>
      </c>
      <c r="E1355">
        <v>27.733333333333334</v>
      </c>
      <c r="F1355">
        <v>0</v>
      </c>
      <c r="G1355">
        <v>0</v>
      </c>
      <c r="H1355">
        <v>45152</v>
      </c>
      <c r="I1355">
        <v>45152</v>
      </c>
      <c r="J1355">
        <v>0</v>
      </c>
      <c r="K1355">
        <v>0</v>
      </c>
      <c r="L1355">
        <v>5</v>
      </c>
      <c r="M1355">
        <v>27.733333333333334</v>
      </c>
      <c r="N1355" s="1" t="s">
        <v>520</v>
      </c>
      <c r="O1355" s="1">
        <v>2023</v>
      </c>
    </row>
    <row r="1356" spans="1:15" ht="15.6" x14ac:dyDescent="0.3">
      <c r="A1356" t="s">
        <v>363</v>
      </c>
      <c r="B1356" t="s">
        <v>217</v>
      </c>
      <c r="C1356" t="s">
        <v>201</v>
      </c>
      <c r="D1356">
        <v>14</v>
      </c>
      <c r="E1356">
        <v>406.14875000000001</v>
      </c>
      <c r="F1356">
        <v>0</v>
      </c>
      <c r="G1356">
        <v>0</v>
      </c>
      <c r="H1356">
        <v>45152</v>
      </c>
      <c r="I1356">
        <v>45152</v>
      </c>
      <c r="J1356">
        <v>1</v>
      </c>
      <c r="K1356">
        <v>29.010625000000001</v>
      </c>
      <c r="L1356">
        <v>13</v>
      </c>
      <c r="M1356">
        <v>377.138125</v>
      </c>
      <c r="N1356" s="1" t="s">
        <v>520</v>
      </c>
      <c r="O1356" s="1">
        <v>2023</v>
      </c>
    </row>
    <row r="1357" spans="1:15" ht="15.6" x14ac:dyDescent="0.3">
      <c r="A1357" t="s">
        <v>364</v>
      </c>
      <c r="B1357" t="s">
        <v>219</v>
      </c>
      <c r="C1357" t="s">
        <v>201</v>
      </c>
      <c r="D1357">
        <v>6</v>
      </c>
      <c r="E1357">
        <v>230.1</v>
      </c>
      <c r="F1357">
        <v>0</v>
      </c>
      <c r="G1357">
        <v>0</v>
      </c>
      <c r="H1357">
        <v>45152</v>
      </c>
      <c r="I1357">
        <v>45152</v>
      </c>
      <c r="J1357">
        <v>2</v>
      </c>
      <c r="K1357">
        <v>76.7</v>
      </c>
      <c r="L1357">
        <v>4</v>
      </c>
      <c r="M1357">
        <v>153.39999999999998</v>
      </c>
      <c r="N1357" s="1" t="s">
        <v>520</v>
      </c>
      <c r="O1357" s="1">
        <v>2023</v>
      </c>
    </row>
    <row r="1358" spans="1:15" ht="15.6" x14ac:dyDescent="0.3">
      <c r="A1358" t="s">
        <v>501</v>
      </c>
      <c r="B1358" t="s">
        <v>359</v>
      </c>
      <c r="C1358" t="s">
        <v>90</v>
      </c>
      <c r="D1358">
        <v>2</v>
      </c>
      <c r="E1358">
        <v>7887.1200000000008</v>
      </c>
      <c r="F1358">
        <v>0</v>
      </c>
      <c r="G1358">
        <v>0</v>
      </c>
      <c r="H1358">
        <v>45092</v>
      </c>
      <c r="I1358">
        <v>45092</v>
      </c>
      <c r="J1358">
        <v>0</v>
      </c>
      <c r="K1358">
        <v>0</v>
      </c>
      <c r="L1358">
        <v>2</v>
      </c>
      <c r="M1358">
        <v>7887.1200000000008</v>
      </c>
      <c r="N1358" s="1" t="s">
        <v>520</v>
      </c>
      <c r="O1358" s="1">
        <v>2023</v>
      </c>
    </row>
    <row r="1359" spans="1:15" ht="15.6" x14ac:dyDescent="0.3">
      <c r="A1359" t="s">
        <v>502</v>
      </c>
      <c r="B1359" t="s">
        <v>223</v>
      </c>
      <c r="C1359" t="s">
        <v>90</v>
      </c>
      <c r="D1359">
        <v>2</v>
      </c>
      <c r="E1359">
        <v>10989.487000000001</v>
      </c>
      <c r="F1359">
        <v>0</v>
      </c>
      <c r="G1359">
        <v>0</v>
      </c>
      <c r="H1359">
        <v>45092</v>
      </c>
      <c r="I1359">
        <v>45092</v>
      </c>
      <c r="J1359">
        <v>0</v>
      </c>
      <c r="K1359">
        <v>0</v>
      </c>
      <c r="L1359">
        <v>2</v>
      </c>
      <c r="M1359">
        <v>10989.487000000001</v>
      </c>
      <c r="N1359" s="1" t="s">
        <v>520</v>
      </c>
      <c r="O1359" s="1">
        <v>2023</v>
      </c>
    </row>
    <row r="1360" spans="1:15" ht="15.6" x14ac:dyDescent="0.3">
      <c r="A1360" t="s">
        <v>503</v>
      </c>
      <c r="B1360" t="s">
        <v>226</v>
      </c>
      <c r="C1360" t="s">
        <v>90</v>
      </c>
      <c r="D1360">
        <v>1</v>
      </c>
      <c r="E1360">
        <v>5610.9</v>
      </c>
      <c r="F1360">
        <v>0</v>
      </c>
      <c r="G1360">
        <v>0</v>
      </c>
      <c r="H1360">
        <v>45092</v>
      </c>
      <c r="I1360">
        <v>45092</v>
      </c>
      <c r="J1360">
        <v>0</v>
      </c>
      <c r="K1360">
        <v>0</v>
      </c>
      <c r="L1360">
        <v>1</v>
      </c>
      <c r="M1360">
        <v>5610.9</v>
      </c>
      <c r="N1360" s="1" t="s">
        <v>520</v>
      </c>
      <c r="O1360" s="1">
        <v>2023</v>
      </c>
    </row>
    <row r="1361" spans="1:15" ht="15.6" x14ac:dyDescent="0.3">
      <c r="A1361" t="s">
        <v>504</v>
      </c>
      <c r="B1361" t="s">
        <v>228</v>
      </c>
      <c r="C1361" t="s">
        <v>90</v>
      </c>
      <c r="D1361">
        <v>1</v>
      </c>
      <c r="E1361">
        <v>11239.5</v>
      </c>
      <c r="F1361">
        <v>0</v>
      </c>
      <c r="G1361">
        <v>0</v>
      </c>
      <c r="H1361">
        <v>45092</v>
      </c>
      <c r="I1361">
        <v>45092</v>
      </c>
      <c r="J1361">
        <v>0</v>
      </c>
      <c r="K1361">
        <v>0</v>
      </c>
      <c r="L1361">
        <v>1</v>
      </c>
      <c r="M1361">
        <v>11239.5</v>
      </c>
      <c r="N1361" s="1" t="s">
        <v>520</v>
      </c>
      <c r="O1361" s="1">
        <v>2023</v>
      </c>
    </row>
    <row r="1362" spans="1:15" ht="15.6" x14ac:dyDescent="0.3">
      <c r="A1362" t="s">
        <v>505</v>
      </c>
      <c r="B1362" t="s">
        <v>230</v>
      </c>
      <c r="C1362" t="s">
        <v>90</v>
      </c>
      <c r="D1362">
        <v>1</v>
      </c>
      <c r="E1362">
        <v>6669.9971999999998</v>
      </c>
      <c r="F1362">
        <v>0</v>
      </c>
      <c r="G1362">
        <v>0</v>
      </c>
      <c r="H1362">
        <v>45092</v>
      </c>
      <c r="I1362">
        <v>45092</v>
      </c>
      <c r="J1362">
        <v>0</v>
      </c>
      <c r="K1362">
        <v>0</v>
      </c>
      <c r="L1362">
        <v>1</v>
      </c>
      <c r="M1362">
        <v>6669.9971999999998</v>
      </c>
      <c r="N1362" s="1" t="s">
        <v>520</v>
      </c>
      <c r="O1362" s="1">
        <v>2023</v>
      </c>
    </row>
    <row r="1363" spans="1:15" ht="15.6" x14ac:dyDescent="0.3">
      <c r="A1363" t="s">
        <v>506</v>
      </c>
      <c r="B1363" t="s">
        <v>589</v>
      </c>
      <c r="C1363" t="s">
        <v>90</v>
      </c>
      <c r="D1363">
        <v>1</v>
      </c>
      <c r="E1363">
        <v>33.1</v>
      </c>
      <c r="F1363">
        <v>0</v>
      </c>
      <c r="G1363">
        <v>0</v>
      </c>
      <c r="H1363">
        <v>45152</v>
      </c>
      <c r="I1363">
        <v>45152</v>
      </c>
      <c r="J1363">
        <v>0</v>
      </c>
      <c r="K1363">
        <v>0</v>
      </c>
      <c r="L1363">
        <v>1</v>
      </c>
      <c r="M1363">
        <v>33.1</v>
      </c>
      <c r="N1363" s="1" t="s">
        <v>520</v>
      </c>
      <c r="O1363" s="1">
        <v>2023</v>
      </c>
    </row>
    <row r="1364" spans="1:15" ht="15.6" x14ac:dyDescent="0.3">
      <c r="A1364" t="s">
        <v>507</v>
      </c>
      <c r="B1364" t="s">
        <v>232</v>
      </c>
      <c r="C1364" t="s">
        <v>90</v>
      </c>
      <c r="D1364">
        <v>3</v>
      </c>
      <c r="E1364">
        <v>1982.4</v>
      </c>
      <c r="F1364">
        <v>0</v>
      </c>
      <c r="G1364">
        <v>0</v>
      </c>
      <c r="H1364">
        <v>45152</v>
      </c>
      <c r="I1364">
        <v>45152</v>
      </c>
      <c r="J1364">
        <v>0</v>
      </c>
      <c r="K1364">
        <v>0</v>
      </c>
      <c r="L1364">
        <v>3</v>
      </c>
      <c r="M1364">
        <v>1982.4</v>
      </c>
      <c r="N1364" s="1" t="s">
        <v>520</v>
      </c>
      <c r="O1364" s="1">
        <v>2023</v>
      </c>
    </row>
    <row r="1365" spans="1:15" ht="15.6" x14ac:dyDescent="0.3">
      <c r="A1365" t="s">
        <v>511</v>
      </c>
      <c r="B1365" t="s">
        <v>360</v>
      </c>
      <c r="C1365" t="s">
        <v>90</v>
      </c>
      <c r="D1365">
        <v>0</v>
      </c>
      <c r="E1365">
        <v>0</v>
      </c>
      <c r="F1365">
        <v>0</v>
      </c>
      <c r="G1365">
        <v>0</v>
      </c>
      <c r="H1365">
        <v>45092</v>
      </c>
      <c r="I1365">
        <v>45092</v>
      </c>
      <c r="J1365">
        <v>0</v>
      </c>
      <c r="K1365">
        <v>0</v>
      </c>
      <c r="L1365">
        <v>0</v>
      </c>
      <c r="M1365">
        <v>0</v>
      </c>
      <c r="N1365" s="1" t="s">
        <v>520</v>
      </c>
      <c r="O1365" s="1">
        <v>2023</v>
      </c>
    </row>
    <row r="1366" spans="1:15" ht="15.6" x14ac:dyDescent="0.3">
      <c r="A1366" t="s">
        <v>514</v>
      </c>
      <c r="B1366" t="s">
        <v>234</v>
      </c>
      <c r="C1366" t="s">
        <v>90</v>
      </c>
      <c r="D1366">
        <v>0</v>
      </c>
      <c r="E1366">
        <v>0</v>
      </c>
      <c r="F1366">
        <v>0</v>
      </c>
      <c r="G1366">
        <v>0</v>
      </c>
      <c r="H1366">
        <v>45092</v>
      </c>
      <c r="I1366">
        <v>45092</v>
      </c>
      <c r="J1366">
        <v>0</v>
      </c>
      <c r="K1366">
        <v>0</v>
      </c>
      <c r="L1366">
        <v>0</v>
      </c>
      <c r="M1366">
        <v>0</v>
      </c>
      <c r="N1366" s="1" t="s">
        <v>520</v>
      </c>
      <c r="O1366" s="1">
        <v>2023</v>
      </c>
    </row>
    <row r="1367" spans="1:15" ht="15.6" x14ac:dyDescent="0.3">
      <c r="A1367" t="s">
        <v>515</v>
      </c>
      <c r="B1367" t="s">
        <v>590</v>
      </c>
      <c r="C1367" t="s">
        <v>90</v>
      </c>
      <c r="D1367">
        <v>3</v>
      </c>
      <c r="E1367">
        <v>1491.81</v>
      </c>
      <c r="F1367">
        <v>0</v>
      </c>
      <c r="G1367">
        <v>0</v>
      </c>
      <c r="H1367">
        <v>45093</v>
      </c>
      <c r="I1367">
        <v>45093</v>
      </c>
      <c r="J1367">
        <v>0</v>
      </c>
      <c r="K1367">
        <v>0</v>
      </c>
      <c r="L1367">
        <v>3</v>
      </c>
      <c r="M1367">
        <v>1491.81</v>
      </c>
      <c r="N1367" s="1" t="s">
        <v>520</v>
      </c>
      <c r="O1367" s="1">
        <v>2023</v>
      </c>
    </row>
    <row r="1368" spans="1:15" ht="15.6" x14ac:dyDescent="0.3">
      <c r="A1368" t="s">
        <v>516</v>
      </c>
      <c r="B1368" t="s">
        <v>591</v>
      </c>
      <c r="C1368" t="s">
        <v>90</v>
      </c>
      <c r="D1368">
        <v>3</v>
      </c>
      <c r="E1368">
        <v>1491.81</v>
      </c>
      <c r="F1368">
        <v>0</v>
      </c>
      <c r="G1368">
        <v>0</v>
      </c>
      <c r="H1368">
        <v>45094</v>
      </c>
      <c r="I1368">
        <v>45094</v>
      </c>
      <c r="J1368">
        <v>0</v>
      </c>
      <c r="K1368">
        <v>0</v>
      </c>
      <c r="L1368">
        <v>3</v>
      </c>
      <c r="M1368">
        <v>1491.81</v>
      </c>
      <c r="N1368" s="1" t="s">
        <v>520</v>
      </c>
      <c r="O1368" s="1">
        <v>2023</v>
      </c>
    </row>
    <row r="1369" spans="1:15" ht="15.6" x14ac:dyDescent="0.3">
      <c r="A1369" t="s">
        <v>517</v>
      </c>
      <c r="B1369" t="s">
        <v>592</v>
      </c>
      <c r="C1369" t="s">
        <v>90</v>
      </c>
      <c r="D1369">
        <v>4</v>
      </c>
      <c r="E1369">
        <v>1989.08</v>
      </c>
      <c r="F1369">
        <v>0</v>
      </c>
      <c r="G1369">
        <v>0</v>
      </c>
      <c r="H1369">
        <v>45095</v>
      </c>
      <c r="I1369">
        <v>45095</v>
      </c>
      <c r="J1369">
        <v>0</v>
      </c>
      <c r="K1369">
        <v>0</v>
      </c>
      <c r="L1369">
        <v>4</v>
      </c>
      <c r="M1369">
        <v>1989.08</v>
      </c>
      <c r="N1369" s="1" t="s">
        <v>520</v>
      </c>
      <c r="O1369" s="1">
        <v>2023</v>
      </c>
    </row>
    <row r="1370" spans="1:15" ht="15.6" x14ac:dyDescent="0.3">
      <c r="A1370" t="s">
        <v>519</v>
      </c>
      <c r="B1370" t="s">
        <v>593</v>
      </c>
      <c r="C1370" t="s">
        <v>90</v>
      </c>
      <c r="D1370">
        <v>3</v>
      </c>
      <c r="E1370">
        <v>1491.81</v>
      </c>
      <c r="F1370">
        <v>0</v>
      </c>
      <c r="G1370">
        <v>0</v>
      </c>
      <c r="H1370">
        <v>45096</v>
      </c>
      <c r="I1370">
        <v>45096</v>
      </c>
      <c r="J1370">
        <v>0</v>
      </c>
      <c r="K1370">
        <v>0</v>
      </c>
      <c r="L1370">
        <v>3</v>
      </c>
      <c r="M1370">
        <v>1491.81</v>
      </c>
      <c r="N1370" s="1" t="s">
        <v>520</v>
      </c>
      <c r="O1370" s="1">
        <v>2023</v>
      </c>
    </row>
    <row r="1371" spans="1:15" ht="15.6" x14ac:dyDescent="0.3">
      <c r="A1371" t="s">
        <v>546</v>
      </c>
      <c r="B1371" t="s">
        <v>238</v>
      </c>
      <c r="C1371" t="s">
        <v>90</v>
      </c>
      <c r="D1371">
        <v>6</v>
      </c>
      <c r="E1371">
        <v>42834</v>
      </c>
      <c r="F1371">
        <v>0</v>
      </c>
      <c r="G1371">
        <v>0</v>
      </c>
      <c r="H1371">
        <v>45092</v>
      </c>
      <c r="I1371">
        <v>45092</v>
      </c>
      <c r="J1371">
        <v>0</v>
      </c>
      <c r="K1371">
        <v>0</v>
      </c>
      <c r="L1371">
        <v>6</v>
      </c>
      <c r="M1371">
        <v>42834</v>
      </c>
      <c r="N1371" s="1" t="s">
        <v>520</v>
      </c>
      <c r="O1371" s="1">
        <v>2023</v>
      </c>
    </row>
    <row r="1372" spans="1:15" ht="15.6" x14ac:dyDescent="0.3">
      <c r="A1372" t="s">
        <v>547</v>
      </c>
      <c r="B1372" t="s">
        <v>240</v>
      </c>
      <c r="C1372" t="s">
        <v>90</v>
      </c>
      <c r="D1372">
        <v>3</v>
      </c>
      <c r="E1372">
        <v>827.14714285714285</v>
      </c>
      <c r="F1372">
        <v>0</v>
      </c>
      <c r="G1372">
        <v>0</v>
      </c>
      <c r="H1372">
        <v>45152</v>
      </c>
      <c r="I1372">
        <v>45152</v>
      </c>
      <c r="J1372">
        <v>3</v>
      </c>
      <c r="K1372">
        <v>827.14714285714285</v>
      </c>
      <c r="L1372">
        <v>0</v>
      </c>
      <c r="M1372">
        <v>0</v>
      </c>
      <c r="N1372" s="1" t="s">
        <v>520</v>
      </c>
      <c r="O1372" s="1">
        <v>2023</v>
      </c>
    </row>
    <row r="1373" spans="1:15" ht="15.6" x14ac:dyDescent="0.3">
      <c r="A1373" t="s">
        <v>548</v>
      </c>
      <c r="B1373" t="s">
        <v>242</v>
      </c>
      <c r="C1373" t="s">
        <v>90</v>
      </c>
      <c r="D1373">
        <v>1</v>
      </c>
      <c r="E1373">
        <v>142.19999999999999</v>
      </c>
      <c r="F1373">
        <v>0</v>
      </c>
      <c r="G1373">
        <v>0</v>
      </c>
      <c r="H1373">
        <v>45092</v>
      </c>
      <c r="I1373">
        <v>45092</v>
      </c>
      <c r="J1373">
        <v>1</v>
      </c>
      <c r="K1373">
        <v>142.19999999999999</v>
      </c>
      <c r="L1373">
        <v>0</v>
      </c>
      <c r="M1373">
        <v>0</v>
      </c>
      <c r="N1373" s="1" t="s">
        <v>520</v>
      </c>
      <c r="O1373" s="1">
        <v>2023</v>
      </c>
    </row>
    <row r="1374" spans="1:15" ht="15.6" x14ac:dyDescent="0.3">
      <c r="A1374" t="s">
        <v>549</v>
      </c>
      <c r="B1374" t="s">
        <v>244</v>
      </c>
      <c r="C1374" t="s">
        <v>261</v>
      </c>
      <c r="D1374">
        <v>4</v>
      </c>
      <c r="E1374">
        <v>3903.4122857142856</v>
      </c>
      <c r="F1374">
        <v>0</v>
      </c>
      <c r="G1374">
        <v>0</v>
      </c>
      <c r="H1374">
        <v>45092</v>
      </c>
      <c r="I1374">
        <v>45092</v>
      </c>
      <c r="J1374">
        <v>4</v>
      </c>
      <c r="K1374">
        <v>3903.4122857142856</v>
      </c>
      <c r="L1374">
        <v>0</v>
      </c>
      <c r="M1374">
        <v>0</v>
      </c>
      <c r="N1374" s="1" t="s">
        <v>520</v>
      </c>
      <c r="O1374" s="1">
        <v>2023</v>
      </c>
    </row>
    <row r="1375" spans="1:15" ht="15.6" x14ac:dyDescent="0.3">
      <c r="A1375" t="s">
        <v>550</v>
      </c>
      <c r="B1375" t="s">
        <v>244</v>
      </c>
      <c r="C1375" t="s">
        <v>90</v>
      </c>
      <c r="D1375">
        <v>11</v>
      </c>
      <c r="E1375">
        <v>260.67999999999995</v>
      </c>
      <c r="F1375">
        <v>25</v>
      </c>
      <c r="G1375">
        <v>975.85</v>
      </c>
      <c r="H1375">
        <v>45092</v>
      </c>
      <c r="I1375">
        <v>45092</v>
      </c>
      <c r="J1375">
        <v>36</v>
      </c>
      <c r="K1375">
        <v>1236.53</v>
      </c>
      <c r="L1375">
        <v>0</v>
      </c>
      <c r="M1375">
        <v>0</v>
      </c>
      <c r="N1375" s="1" t="s">
        <v>520</v>
      </c>
      <c r="O1375" s="1">
        <v>2023</v>
      </c>
    </row>
    <row r="1376" spans="1:15" ht="15.6" x14ac:dyDescent="0.3">
      <c r="A1376" t="s">
        <v>552</v>
      </c>
      <c r="B1376" t="s">
        <v>361</v>
      </c>
      <c r="C1376" t="s">
        <v>90</v>
      </c>
      <c r="D1376">
        <v>2</v>
      </c>
      <c r="E1376">
        <v>12295.600000000002</v>
      </c>
      <c r="F1376">
        <v>0</v>
      </c>
      <c r="G1376">
        <v>0</v>
      </c>
      <c r="H1376">
        <v>45092</v>
      </c>
      <c r="I1376">
        <v>45092</v>
      </c>
      <c r="J1376">
        <v>2</v>
      </c>
      <c r="K1376">
        <v>12295.600000000002</v>
      </c>
      <c r="L1376">
        <v>0</v>
      </c>
      <c r="M1376">
        <v>0</v>
      </c>
      <c r="N1376" s="1" t="s">
        <v>520</v>
      </c>
      <c r="O1376" s="1">
        <v>2023</v>
      </c>
    </row>
    <row r="1377" spans="1:15" ht="15.6" x14ac:dyDescent="0.3">
      <c r="A1377" t="s">
        <v>554</v>
      </c>
      <c r="B1377" t="s">
        <v>362</v>
      </c>
      <c r="C1377" t="s">
        <v>201</v>
      </c>
      <c r="D1377">
        <v>0</v>
      </c>
      <c r="E1377">
        <v>0</v>
      </c>
      <c r="F1377">
        <v>0</v>
      </c>
      <c r="G1377">
        <v>0</v>
      </c>
      <c r="H1377">
        <v>45092</v>
      </c>
      <c r="I1377">
        <v>45092</v>
      </c>
      <c r="J1377">
        <v>0</v>
      </c>
      <c r="K1377">
        <v>0</v>
      </c>
      <c r="L1377">
        <v>0</v>
      </c>
      <c r="M1377">
        <v>0</v>
      </c>
      <c r="N1377" s="1" t="s">
        <v>520</v>
      </c>
      <c r="O1377" s="1">
        <v>2023</v>
      </c>
    </row>
    <row r="1378" spans="1:15" ht="15.6" x14ac:dyDescent="0.3">
      <c r="A1378" t="s">
        <v>605</v>
      </c>
      <c r="B1378" t="s">
        <v>248</v>
      </c>
      <c r="C1378" t="s">
        <v>201</v>
      </c>
      <c r="D1378">
        <v>0</v>
      </c>
      <c r="E1378">
        <v>0</v>
      </c>
      <c r="F1378">
        <v>0</v>
      </c>
      <c r="G1378">
        <v>0</v>
      </c>
      <c r="H1378">
        <v>45092</v>
      </c>
      <c r="I1378">
        <v>45092</v>
      </c>
      <c r="J1378">
        <v>0</v>
      </c>
      <c r="K1378">
        <v>0</v>
      </c>
      <c r="L1378">
        <v>0</v>
      </c>
      <c r="M1378">
        <v>0</v>
      </c>
      <c r="N1378" s="1" t="s">
        <v>520</v>
      </c>
      <c r="O1378" s="1">
        <v>2023</v>
      </c>
    </row>
    <row r="1379" spans="1:15" ht="15.6" x14ac:dyDescent="0.3">
      <c r="A1379" t="s">
        <v>607</v>
      </c>
      <c r="B1379" t="s">
        <v>250</v>
      </c>
      <c r="C1379" t="s">
        <v>201</v>
      </c>
      <c r="D1379">
        <v>0</v>
      </c>
      <c r="E1379">
        <v>0</v>
      </c>
      <c r="F1379">
        <v>0</v>
      </c>
      <c r="G1379">
        <v>0</v>
      </c>
      <c r="H1379">
        <v>45092</v>
      </c>
      <c r="I1379">
        <v>45092</v>
      </c>
      <c r="J1379">
        <v>0</v>
      </c>
      <c r="K1379">
        <v>0</v>
      </c>
      <c r="L1379">
        <v>0</v>
      </c>
      <c r="M1379">
        <v>0</v>
      </c>
      <c r="N1379" s="1" t="s">
        <v>520</v>
      </c>
      <c r="O1379" s="1">
        <v>2023</v>
      </c>
    </row>
    <row r="1380" spans="1:15" ht="15.6" x14ac:dyDescent="0.3">
      <c r="A1380" t="s">
        <v>609</v>
      </c>
      <c r="B1380" t="s">
        <v>594</v>
      </c>
      <c r="C1380" t="s">
        <v>90</v>
      </c>
      <c r="D1380">
        <v>1</v>
      </c>
      <c r="E1380">
        <v>291.01</v>
      </c>
      <c r="F1380">
        <v>0</v>
      </c>
      <c r="G1380">
        <v>0</v>
      </c>
      <c r="H1380">
        <v>45093</v>
      </c>
      <c r="I1380">
        <v>45093</v>
      </c>
      <c r="J1380">
        <v>1</v>
      </c>
      <c r="K1380">
        <v>291.01</v>
      </c>
      <c r="L1380">
        <v>0</v>
      </c>
      <c r="M1380">
        <v>0</v>
      </c>
      <c r="N1380" s="1" t="s">
        <v>520</v>
      </c>
      <c r="O1380" s="1">
        <v>2023</v>
      </c>
    </row>
    <row r="1381" spans="1:15" ht="15.6" x14ac:dyDescent="0.3">
      <c r="A1381" t="s">
        <v>616</v>
      </c>
      <c r="B1381" t="s">
        <v>595</v>
      </c>
      <c r="C1381" t="s">
        <v>90</v>
      </c>
      <c r="D1381">
        <v>1</v>
      </c>
      <c r="E1381">
        <v>291.01</v>
      </c>
      <c r="F1381">
        <v>0</v>
      </c>
      <c r="G1381">
        <v>0</v>
      </c>
      <c r="H1381">
        <v>45094</v>
      </c>
      <c r="I1381">
        <v>45094</v>
      </c>
      <c r="J1381">
        <v>1</v>
      </c>
      <c r="K1381">
        <v>291.01</v>
      </c>
      <c r="L1381">
        <v>0</v>
      </c>
      <c r="M1381">
        <v>0</v>
      </c>
      <c r="N1381" s="1" t="s">
        <v>520</v>
      </c>
      <c r="O1381" s="1">
        <v>2023</v>
      </c>
    </row>
    <row r="1382" spans="1:15" ht="15.6" x14ac:dyDescent="0.3">
      <c r="A1382" t="s">
        <v>617</v>
      </c>
      <c r="B1382" t="s">
        <v>596</v>
      </c>
      <c r="C1382" t="s">
        <v>90</v>
      </c>
      <c r="D1382">
        <v>2</v>
      </c>
      <c r="E1382">
        <v>582.03</v>
      </c>
      <c r="F1382">
        <v>0</v>
      </c>
      <c r="G1382">
        <v>0</v>
      </c>
      <c r="H1382">
        <v>45095</v>
      </c>
      <c r="I1382">
        <v>45095</v>
      </c>
      <c r="J1382">
        <v>0</v>
      </c>
      <c r="K1382">
        <v>0</v>
      </c>
      <c r="L1382">
        <v>2</v>
      </c>
      <c r="M1382">
        <v>582.03</v>
      </c>
      <c r="N1382" s="1" t="s">
        <v>520</v>
      </c>
      <c r="O1382" s="1">
        <v>2023</v>
      </c>
    </row>
    <row r="1383" spans="1:15" ht="15.6" x14ac:dyDescent="0.3">
      <c r="A1383" t="s">
        <v>621</v>
      </c>
      <c r="B1383" t="s">
        <v>369</v>
      </c>
      <c r="C1383" t="s">
        <v>90</v>
      </c>
      <c r="D1383">
        <v>5</v>
      </c>
      <c r="E1383">
        <v>167</v>
      </c>
      <c r="F1383">
        <v>0</v>
      </c>
      <c r="G1383">
        <v>0</v>
      </c>
      <c r="H1383">
        <v>45152</v>
      </c>
      <c r="I1383">
        <v>45152</v>
      </c>
      <c r="J1383">
        <v>3</v>
      </c>
      <c r="K1383">
        <v>100.19999999999999</v>
      </c>
      <c r="L1383">
        <v>2</v>
      </c>
      <c r="M1383">
        <v>66.800000000000011</v>
      </c>
      <c r="N1383" s="1" t="s">
        <v>520</v>
      </c>
      <c r="O1383" s="1">
        <v>2023</v>
      </c>
    </row>
    <row r="1384" spans="1:15" ht="15.6" x14ac:dyDescent="0.3">
      <c r="A1384" t="s">
        <v>618</v>
      </c>
      <c r="B1384" t="s">
        <v>370</v>
      </c>
      <c r="C1384" t="s">
        <v>90</v>
      </c>
      <c r="D1384">
        <v>1</v>
      </c>
      <c r="E1384">
        <v>72.00333333333333</v>
      </c>
      <c r="F1384">
        <v>0</v>
      </c>
      <c r="G1384">
        <v>0</v>
      </c>
      <c r="H1384">
        <v>45092</v>
      </c>
      <c r="I1384">
        <v>45092</v>
      </c>
      <c r="J1384">
        <v>1</v>
      </c>
      <c r="K1384">
        <v>72.00333333333333</v>
      </c>
      <c r="L1384">
        <v>0</v>
      </c>
      <c r="M1384">
        <v>0</v>
      </c>
      <c r="N1384" s="1" t="s">
        <v>520</v>
      </c>
      <c r="O1384" s="1">
        <v>2023</v>
      </c>
    </row>
    <row r="1385" spans="1:15" ht="15.6" x14ac:dyDescent="0.3">
      <c r="A1385" t="s">
        <v>622</v>
      </c>
      <c r="B1385" t="s">
        <v>371</v>
      </c>
      <c r="C1385" t="s">
        <v>90</v>
      </c>
      <c r="D1385">
        <v>0</v>
      </c>
      <c r="E1385">
        <v>0</v>
      </c>
      <c r="F1385">
        <v>0</v>
      </c>
      <c r="G1385">
        <v>0</v>
      </c>
      <c r="H1385">
        <v>45092</v>
      </c>
      <c r="I1385">
        <v>45092</v>
      </c>
      <c r="J1385">
        <v>0</v>
      </c>
      <c r="K1385">
        <v>0</v>
      </c>
      <c r="L1385">
        <v>0</v>
      </c>
      <c r="M1385">
        <v>0</v>
      </c>
      <c r="N1385" s="1" t="s">
        <v>520</v>
      </c>
      <c r="O1385" s="1">
        <v>2023</v>
      </c>
    </row>
    <row r="1386" spans="1:15" ht="15.6" x14ac:dyDescent="0.3">
      <c r="A1386" t="s">
        <v>623</v>
      </c>
      <c r="B1386" t="s">
        <v>597</v>
      </c>
      <c r="C1386" t="s">
        <v>90</v>
      </c>
      <c r="D1386">
        <v>7</v>
      </c>
      <c r="E1386">
        <v>136.76166666666666</v>
      </c>
      <c r="F1386">
        <v>0</v>
      </c>
      <c r="G1386">
        <v>0</v>
      </c>
      <c r="H1386">
        <v>45152</v>
      </c>
      <c r="I1386">
        <v>45152</v>
      </c>
      <c r="J1386">
        <v>1</v>
      </c>
      <c r="K1386">
        <v>19.53738095238095</v>
      </c>
      <c r="L1386">
        <v>6</v>
      </c>
      <c r="M1386">
        <v>117.22428571428571</v>
      </c>
      <c r="N1386" s="1" t="s">
        <v>520</v>
      </c>
      <c r="O1386" s="1">
        <v>2023</v>
      </c>
    </row>
    <row r="1387" spans="1:15" ht="15.6" x14ac:dyDescent="0.3">
      <c r="A1387" t="s">
        <v>624</v>
      </c>
      <c r="B1387" t="s">
        <v>598</v>
      </c>
      <c r="C1387" t="s">
        <v>90</v>
      </c>
      <c r="D1387">
        <v>3</v>
      </c>
      <c r="E1387">
        <v>52.814999999999998</v>
      </c>
      <c r="F1387">
        <v>0</v>
      </c>
      <c r="G1387">
        <v>0</v>
      </c>
      <c r="H1387">
        <v>45152</v>
      </c>
      <c r="I1387">
        <v>45152</v>
      </c>
      <c r="J1387">
        <v>1</v>
      </c>
      <c r="K1387">
        <v>17.605</v>
      </c>
      <c r="L1387">
        <v>2</v>
      </c>
      <c r="M1387">
        <v>35.209999999999994</v>
      </c>
      <c r="N1387" s="1" t="s">
        <v>520</v>
      </c>
      <c r="O1387" s="1">
        <v>2023</v>
      </c>
    </row>
    <row r="1388" spans="1:15" ht="15.6" x14ac:dyDescent="0.3">
      <c r="A1388" t="s">
        <v>625</v>
      </c>
      <c r="B1388" t="s">
        <v>599</v>
      </c>
      <c r="C1388" t="s">
        <v>90</v>
      </c>
      <c r="D1388">
        <v>2</v>
      </c>
      <c r="E1388">
        <v>35.209999999999994</v>
      </c>
      <c r="F1388">
        <v>0</v>
      </c>
      <c r="G1388">
        <v>0</v>
      </c>
      <c r="H1388">
        <v>45152</v>
      </c>
      <c r="I1388">
        <v>45152</v>
      </c>
      <c r="J1388">
        <v>2</v>
      </c>
      <c r="K1388">
        <v>35.209999999999994</v>
      </c>
      <c r="L1388">
        <v>0</v>
      </c>
      <c r="M1388">
        <v>0</v>
      </c>
      <c r="N1388" s="1" t="s">
        <v>520</v>
      </c>
      <c r="O1388" s="1">
        <v>2023</v>
      </c>
    </row>
    <row r="1389" spans="1:15" ht="15.6" x14ac:dyDescent="0.3">
      <c r="A1389" t="s">
        <v>626</v>
      </c>
      <c r="B1389" t="s">
        <v>600</v>
      </c>
      <c r="C1389" t="s">
        <v>90</v>
      </c>
      <c r="D1389">
        <v>2</v>
      </c>
      <c r="E1389">
        <v>35.21</v>
      </c>
      <c r="F1389">
        <v>0</v>
      </c>
      <c r="G1389">
        <v>0</v>
      </c>
      <c r="H1389">
        <v>45152</v>
      </c>
      <c r="I1389">
        <v>45152</v>
      </c>
      <c r="J1389">
        <v>0</v>
      </c>
      <c r="K1389">
        <v>0</v>
      </c>
      <c r="L1389">
        <v>2</v>
      </c>
      <c r="M1389">
        <v>35.21</v>
      </c>
      <c r="N1389" s="1" t="s">
        <v>520</v>
      </c>
      <c r="O1389" s="1">
        <v>2023</v>
      </c>
    </row>
    <row r="1390" spans="1:15" ht="15.6" x14ac:dyDescent="0.3">
      <c r="A1390" t="s">
        <v>627</v>
      </c>
      <c r="B1390" t="s">
        <v>601</v>
      </c>
      <c r="C1390" t="s">
        <v>90</v>
      </c>
      <c r="D1390">
        <v>2</v>
      </c>
      <c r="E1390">
        <v>35.21</v>
      </c>
      <c r="F1390">
        <v>0</v>
      </c>
      <c r="G1390">
        <v>0</v>
      </c>
      <c r="H1390">
        <v>45152</v>
      </c>
      <c r="I1390">
        <v>45152</v>
      </c>
      <c r="J1390">
        <v>1</v>
      </c>
      <c r="K1390">
        <v>17.605</v>
      </c>
      <c r="L1390">
        <v>1</v>
      </c>
      <c r="M1390">
        <v>17.605</v>
      </c>
      <c r="N1390" s="1" t="s">
        <v>520</v>
      </c>
      <c r="O1390" s="1">
        <v>2023</v>
      </c>
    </row>
    <row r="1391" spans="1:15" ht="15.6" x14ac:dyDescent="0.3">
      <c r="A1391" t="s">
        <v>628</v>
      </c>
      <c r="B1391" t="s">
        <v>602</v>
      </c>
      <c r="C1391" t="s">
        <v>90</v>
      </c>
      <c r="D1391">
        <v>2</v>
      </c>
      <c r="E1391">
        <v>35.21</v>
      </c>
      <c r="F1391">
        <v>0</v>
      </c>
      <c r="G1391">
        <v>0</v>
      </c>
      <c r="H1391">
        <v>45152</v>
      </c>
      <c r="I1391">
        <v>45152</v>
      </c>
      <c r="J1391">
        <v>1</v>
      </c>
      <c r="K1391">
        <v>17.605</v>
      </c>
      <c r="L1391">
        <v>1</v>
      </c>
      <c r="M1391">
        <v>17.605</v>
      </c>
      <c r="N1391" s="1" t="s">
        <v>520</v>
      </c>
      <c r="O1391" s="1">
        <v>2023</v>
      </c>
    </row>
    <row r="1392" spans="1:15" ht="15.6" x14ac:dyDescent="0.3">
      <c r="A1392" t="s">
        <v>629</v>
      </c>
      <c r="B1392" t="s">
        <v>603</v>
      </c>
      <c r="C1392" t="s">
        <v>90</v>
      </c>
      <c r="D1392">
        <v>1</v>
      </c>
      <c r="E1392">
        <v>13.995000000000001</v>
      </c>
      <c r="F1392">
        <v>0</v>
      </c>
      <c r="G1392">
        <v>0</v>
      </c>
      <c r="H1392">
        <v>45152</v>
      </c>
      <c r="I1392">
        <v>45152</v>
      </c>
      <c r="J1392">
        <v>0</v>
      </c>
      <c r="K1392">
        <v>0</v>
      </c>
      <c r="L1392">
        <v>1</v>
      </c>
      <c r="M1392">
        <v>13.995000000000001</v>
      </c>
      <c r="N1392" s="1" t="s">
        <v>520</v>
      </c>
      <c r="O1392" s="1">
        <v>2023</v>
      </c>
    </row>
    <row r="1393" spans="1:15" ht="15.6" x14ac:dyDescent="0.3">
      <c r="A1393" t="s">
        <v>630</v>
      </c>
      <c r="B1393" t="s">
        <v>604</v>
      </c>
      <c r="C1393" t="s">
        <v>90</v>
      </c>
      <c r="D1393">
        <v>2</v>
      </c>
      <c r="E1393">
        <v>27.990000000000002</v>
      </c>
      <c r="F1393">
        <v>0</v>
      </c>
      <c r="G1393">
        <v>0</v>
      </c>
      <c r="H1393">
        <v>45152</v>
      </c>
      <c r="I1393">
        <v>45152</v>
      </c>
      <c r="J1393">
        <v>1</v>
      </c>
      <c r="K1393">
        <v>13.995000000000001</v>
      </c>
      <c r="L1393">
        <v>1</v>
      </c>
      <c r="M1393">
        <v>13.995000000000001</v>
      </c>
      <c r="N1393" s="1" t="s">
        <v>520</v>
      </c>
      <c r="O1393" s="1">
        <v>2023</v>
      </c>
    </row>
    <row r="1394" spans="1:15" ht="15.6" x14ac:dyDescent="0.3">
      <c r="A1394" t="s">
        <v>631</v>
      </c>
      <c r="B1394" t="s">
        <v>606</v>
      </c>
      <c r="C1394" t="s">
        <v>90</v>
      </c>
      <c r="D1394">
        <v>5</v>
      </c>
      <c r="E1394">
        <v>69.974999999999994</v>
      </c>
      <c r="F1394">
        <v>0</v>
      </c>
      <c r="G1394">
        <v>0</v>
      </c>
      <c r="H1394">
        <v>45152</v>
      </c>
      <c r="I1394">
        <v>45152</v>
      </c>
      <c r="J1394">
        <v>1</v>
      </c>
      <c r="K1394">
        <v>13.994999999999999</v>
      </c>
      <c r="L1394">
        <v>4</v>
      </c>
      <c r="M1394">
        <v>55.98</v>
      </c>
      <c r="N1394" s="1" t="s">
        <v>520</v>
      </c>
      <c r="O1394" s="1">
        <v>2023</v>
      </c>
    </row>
    <row r="1395" spans="1:15" ht="15.6" x14ac:dyDescent="0.3">
      <c r="A1395" t="s">
        <v>632</v>
      </c>
      <c r="B1395" t="s">
        <v>608</v>
      </c>
      <c r="C1395" t="s">
        <v>90</v>
      </c>
      <c r="D1395">
        <v>6</v>
      </c>
      <c r="E1395">
        <v>83.97</v>
      </c>
      <c r="F1395">
        <v>0</v>
      </c>
      <c r="G1395">
        <v>0</v>
      </c>
      <c r="H1395">
        <v>45152</v>
      </c>
      <c r="I1395">
        <v>45152</v>
      </c>
      <c r="J1395">
        <v>1</v>
      </c>
      <c r="K1395">
        <v>13.994999999999999</v>
      </c>
      <c r="L1395">
        <v>5</v>
      </c>
      <c r="M1395">
        <v>69.974999999999994</v>
      </c>
      <c r="N1395" s="1" t="s">
        <v>520</v>
      </c>
      <c r="O1395" s="1">
        <v>2023</v>
      </c>
    </row>
    <row r="1396" spans="1:15" ht="15.6" x14ac:dyDescent="0.3">
      <c r="A1396" t="s">
        <v>633</v>
      </c>
      <c r="B1396" t="s">
        <v>610</v>
      </c>
      <c r="C1396" t="s">
        <v>90</v>
      </c>
      <c r="D1396">
        <v>2</v>
      </c>
      <c r="E1396">
        <v>27.990000000000002</v>
      </c>
      <c r="F1396">
        <v>0</v>
      </c>
      <c r="G1396">
        <v>0</v>
      </c>
      <c r="H1396">
        <v>45152</v>
      </c>
      <c r="I1396">
        <v>45152</v>
      </c>
      <c r="J1396">
        <v>2</v>
      </c>
      <c r="K1396">
        <v>27.990000000000002</v>
      </c>
      <c r="L1396">
        <v>0</v>
      </c>
      <c r="M1396">
        <v>0</v>
      </c>
      <c r="N1396" s="1" t="s">
        <v>520</v>
      </c>
      <c r="O1396" s="1">
        <v>2023</v>
      </c>
    </row>
    <row r="1397" spans="1:15" ht="15.6" x14ac:dyDescent="0.3">
      <c r="A1397" t="s">
        <v>634</v>
      </c>
      <c r="B1397" t="s">
        <v>373</v>
      </c>
      <c r="C1397" t="s">
        <v>90</v>
      </c>
      <c r="D1397">
        <v>1</v>
      </c>
      <c r="E1397">
        <v>114</v>
      </c>
      <c r="F1397">
        <v>0</v>
      </c>
      <c r="G1397">
        <v>0</v>
      </c>
      <c r="H1397">
        <v>45152</v>
      </c>
      <c r="I1397">
        <v>45152</v>
      </c>
      <c r="J1397">
        <v>1</v>
      </c>
      <c r="K1397">
        <v>114</v>
      </c>
      <c r="L1397">
        <v>0</v>
      </c>
      <c r="M1397">
        <v>0</v>
      </c>
      <c r="N1397" s="1" t="s">
        <v>520</v>
      </c>
      <c r="O1397" s="1">
        <v>2023</v>
      </c>
    </row>
    <row r="1398" spans="1:15" ht="15.6" x14ac:dyDescent="0.3">
      <c r="A1398" t="s">
        <v>635</v>
      </c>
      <c r="B1398" t="s">
        <v>611</v>
      </c>
      <c r="C1398" t="s">
        <v>201</v>
      </c>
      <c r="D1398">
        <v>11</v>
      </c>
      <c r="E1398">
        <v>1661</v>
      </c>
      <c r="F1398">
        <v>0</v>
      </c>
      <c r="G1398">
        <v>0</v>
      </c>
      <c r="H1398">
        <v>45152</v>
      </c>
      <c r="I1398">
        <v>45152</v>
      </c>
      <c r="J1398">
        <v>4</v>
      </c>
      <c r="K1398">
        <v>604</v>
      </c>
      <c r="L1398">
        <v>7</v>
      </c>
      <c r="M1398">
        <v>1057</v>
      </c>
      <c r="N1398" s="1" t="s">
        <v>520</v>
      </c>
      <c r="O1398" s="1">
        <v>2023</v>
      </c>
    </row>
    <row r="1399" spans="1:15" ht="15.6" x14ac:dyDescent="0.3">
      <c r="A1399" t="s">
        <v>636</v>
      </c>
      <c r="B1399" t="s">
        <v>374</v>
      </c>
      <c r="C1399" t="s">
        <v>90</v>
      </c>
      <c r="D1399">
        <v>0</v>
      </c>
      <c r="E1399">
        <v>0</v>
      </c>
      <c r="F1399">
        <v>0</v>
      </c>
      <c r="G1399">
        <v>0</v>
      </c>
      <c r="H1399">
        <v>45092</v>
      </c>
      <c r="I1399">
        <v>45092</v>
      </c>
      <c r="J1399">
        <v>0</v>
      </c>
      <c r="K1399">
        <v>0</v>
      </c>
      <c r="L1399">
        <v>0</v>
      </c>
      <c r="M1399">
        <v>0</v>
      </c>
      <c r="N1399" s="1" t="s">
        <v>520</v>
      </c>
      <c r="O1399" s="1">
        <v>2023</v>
      </c>
    </row>
    <row r="1400" spans="1:15" ht="15.6" x14ac:dyDescent="0.3">
      <c r="A1400" t="s">
        <v>637</v>
      </c>
      <c r="B1400" t="s">
        <v>612</v>
      </c>
      <c r="C1400" t="s">
        <v>261</v>
      </c>
      <c r="D1400">
        <v>6</v>
      </c>
      <c r="E1400">
        <v>324.12000000000006</v>
      </c>
      <c r="F1400">
        <v>0</v>
      </c>
      <c r="G1400">
        <v>0</v>
      </c>
      <c r="H1400">
        <v>45152</v>
      </c>
      <c r="I1400">
        <v>45152</v>
      </c>
      <c r="J1400">
        <v>1</v>
      </c>
      <c r="K1400">
        <v>54.02000000000001</v>
      </c>
      <c r="L1400">
        <v>5</v>
      </c>
      <c r="M1400">
        <v>270.10000000000002</v>
      </c>
      <c r="N1400" s="1" t="s">
        <v>520</v>
      </c>
      <c r="O1400" s="1">
        <v>2023</v>
      </c>
    </row>
    <row r="1401" spans="1:15" ht="15.6" x14ac:dyDescent="0.3">
      <c r="A1401" t="s">
        <v>638</v>
      </c>
      <c r="B1401" t="s">
        <v>613</v>
      </c>
      <c r="C1401" t="s">
        <v>90</v>
      </c>
      <c r="D1401">
        <v>1</v>
      </c>
      <c r="E1401">
        <v>350.46</v>
      </c>
      <c r="F1401">
        <v>0</v>
      </c>
      <c r="G1401">
        <v>0</v>
      </c>
      <c r="H1401">
        <v>45152</v>
      </c>
      <c r="I1401">
        <v>45152</v>
      </c>
      <c r="J1401">
        <v>0</v>
      </c>
      <c r="K1401">
        <v>0</v>
      </c>
      <c r="L1401">
        <v>1</v>
      </c>
      <c r="M1401">
        <v>350.46</v>
      </c>
      <c r="N1401" s="1" t="s">
        <v>520</v>
      </c>
      <c r="O1401" s="1">
        <v>2023</v>
      </c>
    </row>
    <row r="1402" spans="1:15" ht="15.6" x14ac:dyDescent="0.3">
      <c r="A1402" t="s">
        <v>639</v>
      </c>
      <c r="B1402" t="s">
        <v>375</v>
      </c>
      <c r="C1402" t="s">
        <v>90</v>
      </c>
      <c r="D1402">
        <v>4</v>
      </c>
      <c r="E1402">
        <v>470.39333333333332</v>
      </c>
      <c r="F1402">
        <v>0</v>
      </c>
      <c r="G1402">
        <v>0</v>
      </c>
      <c r="H1402">
        <v>45092</v>
      </c>
      <c r="I1402">
        <v>45092</v>
      </c>
      <c r="J1402">
        <v>4</v>
      </c>
      <c r="K1402">
        <v>470.39333333333332</v>
      </c>
      <c r="L1402">
        <v>0</v>
      </c>
      <c r="M1402">
        <v>0</v>
      </c>
      <c r="N1402" s="1" t="s">
        <v>520</v>
      </c>
      <c r="O1402" s="1">
        <v>2023</v>
      </c>
    </row>
    <row r="1403" spans="1:15" ht="15.6" x14ac:dyDescent="0.3">
      <c r="A1403" t="s">
        <v>640</v>
      </c>
      <c r="B1403" t="s">
        <v>508</v>
      </c>
      <c r="C1403" t="s">
        <v>90</v>
      </c>
      <c r="D1403">
        <v>2</v>
      </c>
      <c r="E1403">
        <v>8592.76</v>
      </c>
      <c r="F1403">
        <v>0</v>
      </c>
      <c r="G1403">
        <v>0</v>
      </c>
      <c r="H1403">
        <v>45092</v>
      </c>
      <c r="I1403">
        <v>45092</v>
      </c>
      <c r="J1403">
        <v>1</v>
      </c>
      <c r="K1403">
        <v>4296.38</v>
      </c>
      <c r="L1403">
        <v>1</v>
      </c>
      <c r="M1403">
        <v>4296.38</v>
      </c>
      <c r="N1403" s="1" t="s">
        <v>520</v>
      </c>
      <c r="O1403" s="1">
        <v>2023</v>
      </c>
    </row>
    <row r="1404" spans="1:15" ht="15.6" x14ac:dyDescent="0.3">
      <c r="A1404" t="s">
        <v>641</v>
      </c>
      <c r="B1404" t="s">
        <v>509</v>
      </c>
      <c r="C1404" t="s">
        <v>90</v>
      </c>
      <c r="D1404">
        <v>1</v>
      </c>
      <c r="E1404">
        <v>4296.38</v>
      </c>
      <c r="F1404">
        <v>0</v>
      </c>
      <c r="G1404">
        <v>0</v>
      </c>
      <c r="H1404">
        <v>45092</v>
      </c>
      <c r="I1404">
        <v>45092</v>
      </c>
      <c r="J1404">
        <v>0</v>
      </c>
      <c r="K1404">
        <v>0</v>
      </c>
      <c r="L1404">
        <v>1</v>
      </c>
      <c r="M1404">
        <v>4296.38</v>
      </c>
      <c r="N1404" s="1" t="s">
        <v>520</v>
      </c>
      <c r="O1404" s="1">
        <v>2023</v>
      </c>
    </row>
    <row r="1405" spans="1:15" ht="15.6" x14ac:dyDescent="0.3">
      <c r="A1405" t="s">
        <v>642</v>
      </c>
      <c r="B1405" t="s">
        <v>614</v>
      </c>
      <c r="C1405" t="s">
        <v>90</v>
      </c>
      <c r="D1405">
        <v>0</v>
      </c>
      <c r="E1405">
        <v>0</v>
      </c>
      <c r="F1405">
        <v>0</v>
      </c>
      <c r="G1405">
        <v>0</v>
      </c>
      <c r="H1405">
        <v>45152</v>
      </c>
      <c r="I1405">
        <v>45152</v>
      </c>
      <c r="J1405">
        <v>0</v>
      </c>
      <c r="K1405">
        <v>0</v>
      </c>
      <c r="L1405">
        <v>0</v>
      </c>
      <c r="M1405">
        <v>0</v>
      </c>
      <c r="N1405" s="1" t="s">
        <v>520</v>
      </c>
      <c r="O1405" s="1">
        <v>2023</v>
      </c>
    </row>
    <row r="1406" spans="1:15" ht="15.6" x14ac:dyDescent="0.3">
      <c r="A1406" t="s">
        <v>643</v>
      </c>
      <c r="B1406" t="s">
        <v>543</v>
      </c>
      <c r="C1406" t="s">
        <v>90</v>
      </c>
      <c r="D1406">
        <v>0</v>
      </c>
      <c r="E1406">
        <v>0</v>
      </c>
      <c r="F1406">
        <v>0</v>
      </c>
      <c r="G1406">
        <v>0</v>
      </c>
      <c r="H1406">
        <v>45092</v>
      </c>
      <c r="I1406">
        <v>45092</v>
      </c>
      <c r="J1406">
        <v>0</v>
      </c>
      <c r="K1406">
        <v>0</v>
      </c>
      <c r="L1406">
        <v>0</v>
      </c>
      <c r="M1406">
        <v>0</v>
      </c>
      <c r="N1406" s="1" t="s">
        <v>520</v>
      </c>
      <c r="O1406" s="1">
        <v>2023</v>
      </c>
    </row>
    <row r="1407" spans="1:15" ht="15.6" x14ac:dyDescent="0.3">
      <c r="A1407" t="s">
        <v>644</v>
      </c>
      <c r="B1407" t="s">
        <v>544</v>
      </c>
      <c r="C1407" t="s">
        <v>90</v>
      </c>
      <c r="D1407">
        <v>0</v>
      </c>
      <c r="E1407">
        <v>0</v>
      </c>
      <c r="F1407">
        <v>0</v>
      </c>
      <c r="G1407">
        <v>0</v>
      </c>
      <c r="H1407">
        <v>45092</v>
      </c>
      <c r="I1407">
        <v>45092</v>
      </c>
      <c r="J1407">
        <v>0</v>
      </c>
      <c r="K1407">
        <v>0</v>
      </c>
      <c r="L1407">
        <v>0</v>
      </c>
      <c r="M1407">
        <v>0</v>
      </c>
      <c r="N1407" s="1" t="s">
        <v>520</v>
      </c>
      <c r="O1407" s="1">
        <v>2023</v>
      </c>
    </row>
    <row r="1408" spans="1:15" ht="15.6" x14ac:dyDescent="0.3">
      <c r="A1408" t="s">
        <v>645</v>
      </c>
      <c r="B1408" t="s">
        <v>545</v>
      </c>
      <c r="C1408" t="s">
        <v>90</v>
      </c>
      <c r="D1408">
        <v>0</v>
      </c>
      <c r="E1408">
        <v>0</v>
      </c>
      <c r="F1408">
        <v>0</v>
      </c>
      <c r="G1408">
        <v>0</v>
      </c>
      <c r="H1408">
        <v>45092</v>
      </c>
      <c r="I1408">
        <v>45092</v>
      </c>
      <c r="J1408">
        <v>0</v>
      </c>
      <c r="K1408">
        <v>0</v>
      </c>
      <c r="L1408">
        <v>0</v>
      </c>
      <c r="M1408">
        <v>0</v>
      </c>
      <c r="N1408" s="1" t="s">
        <v>520</v>
      </c>
      <c r="O1408" s="1">
        <v>2023</v>
      </c>
    </row>
    <row r="1409" spans="1:15" ht="15.6" x14ac:dyDescent="0.3">
      <c r="A1409" t="s">
        <v>646</v>
      </c>
      <c r="B1409" t="s">
        <v>615</v>
      </c>
      <c r="C1409" t="s">
        <v>90</v>
      </c>
      <c r="D1409">
        <v>0</v>
      </c>
      <c r="E1409">
        <v>0</v>
      </c>
      <c r="F1409">
        <v>0</v>
      </c>
      <c r="G1409">
        <v>0</v>
      </c>
      <c r="H1409">
        <v>45152</v>
      </c>
      <c r="I1409">
        <v>45152</v>
      </c>
      <c r="J1409">
        <v>0</v>
      </c>
      <c r="K1409">
        <v>0</v>
      </c>
      <c r="L1409">
        <v>0</v>
      </c>
      <c r="M1409">
        <v>0</v>
      </c>
      <c r="N1409" s="1" t="s">
        <v>520</v>
      </c>
      <c r="O1409" s="1">
        <v>2023</v>
      </c>
    </row>
    <row r="1410" spans="1:15" ht="15.6" x14ac:dyDescent="0.3">
      <c r="A1410" t="s">
        <v>647</v>
      </c>
      <c r="B1410" t="s">
        <v>513</v>
      </c>
      <c r="C1410" t="s">
        <v>90</v>
      </c>
      <c r="D1410">
        <v>0</v>
      </c>
      <c r="E1410">
        <v>0</v>
      </c>
      <c r="F1410">
        <v>0</v>
      </c>
      <c r="G1410">
        <v>0</v>
      </c>
      <c r="H1410">
        <v>45092</v>
      </c>
      <c r="I1410">
        <v>45092</v>
      </c>
      <c r="J1410">
        <v>0</v>
      </c>
      <c r="K1410">
        <v>0</v>
      </c>
      <c r="L1410">
        <v>0</v>
      </c>
      <c r="M1410">
        <v>0</v>
      </c>
      <c r="N1410" s="1" t="s">
        <v>520</v>
      </c>
      <c r="O1410" s="1">
        <v>2023</v>
      </c>
    </row>
    <row r="1411" spans="1:15" ht="15.6" x14ac:dyDescent="0.3">
      <c r="A1411" t="s">
        <v>648</v>
      </c>
      <c r="B1411" t="s">
        <v>376</v>
      </c>
      <c r="C1411" t="s">
        <v>90</v>
      </c>
      <c r="D1411">
        <v>0</v>
      </c>
      <c r="E1411">
        <v>0</v>
      </c>
      <c r="F1411">
        <v>0</v>
      </c>
      <c r="G1411">
        <v>0</v>
      </c>
      <c r="H1411">
        <v>45092</v>
      </c>
      <c r="I1411">
        <v>45092</v>
      </c>
      <c r="J1411">
        <v>0</v>
      </c>
      <c r="K1411">
        <v>0</v>
      </c>
      <c r="L1411">
        <v>0</v>
      </c>
      <c r="M1411">
        <v>0</v>
      </c>
      <c r="N1411" s="1" t="s">
        <v>520</v>
      </c>
      <c r="O1411" s="1">
        <v>2023</v>
      </c>
    </row>
    <row r="1412" spans="1:15" ht="15.6" x14ac:dyDescent="0.3">
      <c r="A1412" t="s">
        <v>649</v>
      </c>
      <c r="B1412" t="s">
        <v>377</v>
      </c>
      <c r="C1412" t="s">
        <v>90</v>
      </c>
      <c r="D1412">
        <v>8</v>
      </c>
      <c r="E1412">
        <v>32922</v>
      </c>
      <c r="F1412">
        <v>0</v>
      </c>
      <c r="G1412">
        <v>0</v>
      </c>
      <c r="H1412">
        <v>45092</v>
      </c>
      <c r="I1412">
        <v>45092</v>
      </c>
      <c r="J1412">
        <v>0</v>
      </c>
      <c r="K1412">
        <v>0</v>
      </c>
      <c r="L1412">
        <v>8</v>
      </c>
      <c r="M1412">
        <v>32922</v>
      </c>
      <c r="N1412" s="1" t="s">
        <v>520</v>
      </c>
      <c r="O1412" s="1">
        <v>2023</v>
      </c>
    </row>
    <row r="1413" spans="1:15" ht="15.6" x14ac:dyDescent="0.3">
      <c r="A1413" t="s">
        <v>650</v>
      </c>
      <c r="B1413" t="s">
        <v>378</v>
      </c>
      <c r="C1413" t="s">
        <v>90</v>
      </c>
      <c r="D1413">
        <v>8</v>
      </c>
      <c r="E1413">
        <v>18880</v>
      </c>
      <c r="F1413">
        <v>0</v>
      </c>
      <c r="G1413">
        <v>0</v>
      </c>
      <c r="H1413">
        <v>45092</v>
      </c>
      <c r="I1413">
        <v>45092</v>
      </c>
      <c r="J1413">
        <v>0</v>
      </c>
      <c r="K1413">
        <v>0</v>
      </c>
      <c r="L1413">
        <v>8</v>
      </c>
      <c r="M1413">
        <v>18880</v>
      </c>
      <c r="N1413" s="1" t="s">
        <v>520</v>
      </c>
      <c r="O1413" s="1">
        <v>2023</v>
      </c>
    </row>
    <row r="1414" spans="1:15" ht="15.6" x14ac:dyDescent="0.3">
      <c r="A1414" t="s">
        <v>651</v>
      </c>
      <c r="B1414" t="s">
        <v>379</v>
      </c>
      <c r="C1414" t="s">
        <v>90</v>
      </c>
      <c r="D1414">
        <v>0</v>
      </c>
      <c r="E1414">
        <v>0</v>
      </c>
      <c r="F1414">
        <v>0</v>
      </c>
      <c r="G1414">
        <v>0</v>
      </c>
      <c r="H1414">
        <v>45092</v>
      </c>
      <c r="I1414">
        <v>45092</v>
      </c>
      <c r="J1414">
        <v>0</v>
      </c>
      <c r="K1414">
        <v>0</v>
      </c>
      <c r="L1414">
        <v>0</v>
      </c>
      <c r="M1414">
        <v>0</v>
      </c>
      <c r="N1414" s="1" t="s">
        <v>520</v>
      </c>
      <c r="O1414" s="1">
        <v>2023</v>
      </c>
    </row>
    <row r="1415" spans="1:15" ht="15.6" x14ac:dyDescent="0.3">
      <c r="A1415" t="s">
        <v>652</v>
      </c>
      <c r="B1415" t="s">
        <v>551</v>
      </c>
      <c r="C1415" t="s">
        <v>90</v>
      </c>
      <c r="D1415">
        <v>0</v>
      </c>
      <c r="E1415">
        <v>0</v>
      </c>
      <c r="F1415">
        <v>0</v>
      </c>
      <c r="G1415">
        <v>0</v>
      </c>
      <c r="H1415">
        <v>45092</v>
      </c>
      <c r="I1415">
        <v>45092</v>
      </c>
      <c r="J1415">
        <v>0</v>
      </c>
      <c r="K1415">
        <v>0</v>
      </c>
      <c r="L1415">
        <v>0</v>
      </c>
      <c r="M1415">
        <v>0</v>
      </c>
      <c r="N1415" s="1" t="s">
        <v>520</v>
      </c>
      <c r="O1415" s="1">
        <v>2023</v>
      </c>
    </row>
    <row r="1416" spans="1:15" ht="15.6" x14ac:dyDescent="0.3">
      <c r="A1416" t="s">
        <v>653</v>
      </c>
      <c r="B1416" t="s">
        <v>381</v>
      </c>
      <c r="C1416" t="s">
        <v>90</v>
      </c>
      <c r="D1416">
        <v>0</v>
      </c>
      <c r="E1416">
        <v>0</v>
      </c>
      <c r="F1416">
        <v>0</v>
      </c>
      <c r="G1416">
        <v>0</v>
      </c>
      <c r="H1416">
        <v>45092</v>
      </c>
      <c r="I1416">
        <v>45092</v>
      </c>
      <c r="J1416">
        <v>0</v>
      </c>
      <c r="K1416">
        <v>0</v>
      </c>
      <c r="L1416">
        <v>0</v>
      </c>
      <c r="M1416">
        <v>0</v>
      </c>
      <c r="N1416" s="1" t="s">
        <v>520</v>
      </c>
      <c r="O1416" s="1">
        <v>2023</v>
      </c>
    </row>
    <row r="1417" spans="1:15" x14ac:dyDescent="0.3">
      <c r="A1417" t="s">
        <v>13</v>
      </c>
      <c r="B1417" t="s">
        <v>14</v>
      </c>
      <c r="C1417" t="s">
        <v>90</v>
      </c>
      <c r="D1417">
        <v>4</v>
      </c>
      <c r="E1417">
        <v>644</v>
      </c>
      <c r="F1417">
        <v>80</v>
      </c>
      <c r="G1417">
        <v>14800</v>
      </c>
      <c r="H1417" t="s">
        <v>654</v>
      </c>
      <c r="I1417">
        <v>45086</v>
      </c>
      <c r="J1417">
        <v>15</v>
      </c>
      <c r="K1417">
        <v>1480</v>
      </c>
      <c r="L1417">
        <v>69</v>
      </c>
      <c r="M1417">
        <v>12765</v>
      </c>
      <c r="N1417" t="s">
        <v>368</v>
      </c>
      <c r="O1417">
        <v>2024</v>
      </c>
    </row>
    <row r="1418" spans="1:15" x14ac:dyDescent="0.3">
      <c r="A1418" t="s">
        <v>257</v>
      </c>
      <c r="B1418" t="s">
        <v>524</v>
      </c>
      <c r="C1418" t="s">
        <v>90</v>
      </c>
      <c r="D1418">
        <v>0</v>
      </c>
      <c r="E1418">
        <v>0</v>
      </c>
      <c r="F1418">
        <v>40</v>
      </c>
      <c r="G1418">
        <v>7920.02</v>
      </c>
      <c r="H1418" t="s">
        <v>654</v>
      </c>
      <c r="I1418">
        <v>45086</v>
      </c>
      <c r="J1418">
        <v>6</v>
      </c>
      <c r="K1418">
        <v>1188.0030000000002</v>
      </c>
      <c r="L1418">
        <v>34</v>
      </c>
      <c r="M1418">
        <v>6732.0169999999998</v>
      </c>
      <c r="N1418" t="s">
        <v>368</v>
      </c>
      <c r="O1418">
        <v>2024</v>
      </c>
    </row>
    <row r="1419" spans="1:15" x14ac:dyDescent="0.3">
      <c r="A1419" t="s">
        <v>259</v>
      </c>
      <c r="B1419" t="s">
        <v>525</v>
      </c>
      <c r="C1419" t="s">
        <v>90</v>
      </c>
      <c r="D1419">
        <v>0</v>
      </c>
      <c r="E1419">
        <v>0</v>
      </c>
      <c r="F1419">
        <v>60</v>
      </c>
      <c r="G1419">
        <v>18720.310000000001</v>
      </c>
      <c r="H1419" t="s">
        <v>654</v>
      </c>
      <c r="I1419">
        <v>45086</v>
      </c>
      <c r="J1419">
        <v>11</v>
      </c>
      <c r="K1419">
        <v>3432.0568333333335</v>
      </c>
      <c r="L1419">
        <v>49</v>
      </c>
      <c r="M1419">
        <v>15288.253166666667</v>
      </c>
      <c r="N1419" t="s">
        <v>368</v>
      </c>
      <c r="O1419">
        <v>2024</v>
      </c>
    </row>
    <row r="1420" spans="1:15" x14ac:dyDescent="0.3">
      <c r="A1420" t="s">
        <v>260</v>
      </c>
      <c r="B1420" t="s">
        <v>17</v>
      </c>
      <c r="C1420" t="s">
        <v>261</v>
      </c>
      <c r="D1420">
        <v>0</v>
      </c>
      <c r="E1420">
        <v>0</v>
      </c>
      <c r="F1420">
        <v>10</v>
      </c>
      <c r="G1420">
        <v>3419.99</v>
      </c>
      <c r="H1420" t="s">
        <v>654</v>
      </c>
      <c r="I1420">
        <v>45086</v>
      </c>
      <c r="J1420">
        <v>1</v>
      </c>
      <c r="K1420">
        <v>341.99899999999997</v>
      </c>
      <c r="L1420">
        <v>9</v>
      </c>
      <c r="M1420">
        <v>3077.991</v>
      </c>
      <c r="N1420" t="s">
        <v>368</v>
      </c>
      <c r="O1420">
        <v>2024</v>
      </c>
    </row>
    <row r="1421" spans="1:15" x14ac:dyDescent="0.3">
      <c r="A1421" t="s">
        <v>262</v>
      </c>
      <c r="B1421" t="s">
        <v>18</v>
      </c>
      <c r="C1421" t="s">
        <v>261</v>
      </c>
      <c r="D1421">
        <v>0</v>
      </c>
      <c r="E1421">
        <v>0</v>
      </c>
      <c r="F1421">
        <v>10</v>
      </c>
      <c r="G1421">
        <v>3419.99</v>
      </c>
      <c r="H1421" t="s">
        <v>654</v>
      </c>
      <c r="I1421">
        <v>45086</v>
      </c>
      <c r="J1421">
        <v>0</v>
      </c>
      <c r="K1421">
        <v>0</v>
      </c>
      <c r="L1421">
        <v>10</v>
      </c>
      <c r="M1421">
        <v>3419.99</v>
      </c>
      <c r="N1421" t="s">
        <v>368</v>
      </c>
      <c r="O1421">
        <v>2024</v>
      </c>
    </row>
    <row r="1422" spans="1:15" x14ac:dyDescent="0.3">
      <c r="A1422" t="s">
        <v>263</v>
      </c>
      <c r="B1422" t="s">
        <v>19</v>
      </c>
      <c r="C1422" t="s">
        <v>261</v>
      </c>
      <c r="D1422">
        <v>4</v>
      </c>
      <c r="E1422">
        <v>1439.96</v>
      </c>
      <c r="F1422">
        <v>0</v>
      </c>
      <c r="G1422">
        <v>0</v>
      </c>
      <c r="H1422">
        <v>45086</v>
      </c>
      <c r="I1422">
        <v>45086</v>
      </c>
      <c r="J1422">
        <v>1</v>
      </c>
      <c r="K1422">
        <v>359.99</v>
      </c>
      <c r="L1422">
        <v>3</v>
      </c>
      <c r="M1422">
        <v>1079.97</v>
      </c>
      <c r="N1422" t="s">
        <v>368</v>
      </c>
      <c r="O1422">
        <v>2024</v>
      </c>
    </row>
    <row r="1423" spans="1:15" x14ac:dyDescent="0.3">
      <c r="A1423" t="s">
        <v>392</v>
      </c>
      <c r="B1423" t="s">
        <v>526</v>
      </c>
      <c r="C1423" t="s">
        <v>261</v>
      </c>
      <c r="D1423">
        <v>0</v>
      </c>
      <c r="E1423">
        <v>0</v>
      </c>
      <c r="F1423">
        <v>10</v>
      </c>
      <c r="G1423">
        <v>12203.91</v>
      </c>
      <c r="H1423" t="s">
        <v>654</v>
      </c>
      <c r="I1423">
        <v>45086</v>
      </c>
      <c r="J1423">
        <v>10</v>
      </c>
      <c r="K1423">
        <v>12203.91</v>
      </c>
      <c r="L1423">
        <v>0</v>
      </c>
      <c r="M1423">
        <v>0</v>
      </c>
      <c r="N1423" t="s">
        <v>368</v>
      </c>
      <c r="O1423">
        <v>2024</v>
      </c>
    </row>
    <row r="1424" spans="1:15" x14ac:dyDescent="0.3">
      <c r="A1424" t="s">
        <v>420</v>
      </c>
      <c r="B1424" t="s">
        <v>527</v>
      </c>
      <c r="C1424" t="s">
        <v>261</v>
      </c>
      <c r="D1424">
        <v>0</v>
      </c>
      <c r="E1424">
        <v>0</v>
      </c>
      <c r="F1424">
        <v>10</v>
      </c>
      <c r="G1424">
        <v>2939.97</v>
      </c>
      <c r="H1424" t="s">
        <v>654</v>
      </c>
      <c r="I1424">
        <v>45086</v>
      </c>
      <c r="J1424">
        <v>2</v>
      </c>
      <c r="K1424">
        <v>587.99399999999991</v>
      </c>
      <c r="L1424">
        <v>8</v>
      </c>
      <c r="M1424">
        <v>2351.9759999999997</v>
      </c>
      <c r="N1424" t="s">
        <v>368</v>
      </c>
      <c r="O1424">
        <v>2024</v>
      </c>
    </row>
    <row r="1425" spans="1:15" x14ac:dyDescent="0.3">
      <c r="A1425" t="s">
        <v>83</v>
      </c>
      <c r="B1425" t="s">
        <v>84</v>
      </c>
      <c r="C1425" t="s">
        <v>85</v>
      </c>
      <c r="D1425">
        <v>2771.9489981785064</v>
      </c>
      <c r="E1425">
        <v>760900</v>
      </c>
      <c r="F1425">
        <v>2923.4972677595629</v>
      </c>
      <c r="G1425">
        <v>802500</v>
      </c>
      <c r="H1425">
        <v>45215</v>
      </c>
      <c r="I1425">
        <v>45215</v>
      </c>
      <c r="J1425">
        <v>934.5454545454545</v>
      </c>
      <c r="K1425">
        <v>231300</v>
      </c>
      <c r="L1425">
        <v>3036.7941712204006</v>
      </c>
      <c r="M1425">
        <v>833600</v>
      </c>
      <c r="N1425" t="s">
        <v>368</v>
      </c>
      <c r="O1425">
        <v>2024</v>
      </c>
    </row>
    <row r="1426" spans="1:15" x14ac:dyDescent="0.3">
      <c r="A1426" t="s">
        <v>86</v>
      </c>
      <c r="B1426" t="s">
        <v>87</v>
      </c>
      <c r="C1426" t="s">
        <v>85</v>
      </c>
      <c r="D1426">
        <v>196.72131147540983</v>
      </c>
      <c r="E1426">
        <v>54000</v>
      </c>
      <c r="F1426">
        <v>273.22404371584702</v>
      </c>
      <c r="G1426">
        <v>75000</v>
      </c>
      <c r="H1426">
        <v>45215</v>
      </c>
      <c r="I1426">
        <v>45215</v>
      </c>
      <c r="J1426">
        <v>87.431693989071036</v>
      </c>
      <c r="K1426">
        <v>24000</v>
      </c>
      <c r="L1426">
        <v>258.20400728597451</v>
      </c>
      <c r="M1426">
        <v>70877</v>
      </c>
      <c r="N1426" t="s">
        <v>368</v>
      </c>
      <c r="O1426">
        <v>2024</v>
      </c>
    </row>
    <row r="1427" spans="1:15" x14ac:dyDescent="0.3">
      <c r="A1427" t="s">
        <v>88</v>
      </c>
      <c r="B1427" t="s">
        <v>89</v>
      </c>
      <c r="C1427" t="s">
        <v>90</v>
      </c>
      <c r="D1427">
        <v>2</v>
      </c>
      <c r="E1427">
        <v>534.00643333333505</v>
      </c>
      <c r="F1427">
        <v>6</v>
      </c>
      <c r="G1427">
        <v>1260.24</v>
      </c>
      <c r="H1427">
        <v>45335</v>
      </c>
      <c r="I1427" t="s">
        <v>654</v>
      </c>
      <c r="J1427">
        <v>0</v>
      </c>
      <c r="K1427">
        <v>0</v>
      </c>
      <c r="L1427">
        <v>8</v>
      </c>
      <c r="M1427">
        <v>1794.2464333333351</v>
      </c>
      <c r="N1427" t="s">
        <v>368</v>
      </c>
      <c r="O1427">
        <v>2024</v>
      </c>
    </row>
    <row r="1428" spans="1:15" x14ac:dyDescent="0.3">
      <c r="A1428" t="s">
        <v>91</v>
      </c>
      <c r="B1428" t="s">
        <v>528</v>
      </c>
      <c r="C1428" t="s">
        <v>90</v>
      </c>
      <c r="D1428">
        <v>6</v>
      </c>
      <c r="E1428">
        <v>1680.0250000000001</v>
      </c>
      <c r="G1428">
        <v>0</v>
      </c>
      <c r="H1428">
        <v>45092</v>
      </c>
      <c r="I1428">
        <v>45092</v>
      </c>
      <c r="J1428">
        <v>0</v>
      </c>
      <c r="K1428">
        <v>0</v>
      </c>
      <c r="L1428">
        <v>6</v>
      </c>
      <c r="M1428">
        <v>1680.0250000000001</v>
      </c>
      <c r="N1428" t="s">
        <v>368</v>
      </c>
      <c r="O1428">
        <v>2024</v>
      </c>
    </row>
    <row r="1429" spans="1:15" x14ac:dyDescent="0.3">
      <c r="A1429" t="s">
        <v>93</v>
      </c>
      <c r="B1429" t="s">
        <v>94</v>
      </c>
      <c r="C1429" t="s">
        <v>95</v>
      </c>
      <c r="D1429">
        <v>0</v>
      </c>
      <c r="E1429">
        <v>0</v>
      </c>
      <c r="G1429">
        <v>0</v>
      </c>
      <c r="H1429">
        <v>45092</v>
      </c>
      <c r="I1429">
        <v>45092</v>
      </c>
      <c r="J1429">
        <v>0</v>
      </c>
      <c r="K1429">
        <v>0</v>
      </c>
      <c r="L1429">
        <v>0</v>
      </c>
      <c r="M1429">
        <v>0</v>
      </c>
      <c r="N1429" t="s">
        <v>368</v>
      </c>
      <c r="O1429">
        <v>2024</v>
      </c>
    </row>
    <row r="1430" spans="1:15" x14ac:dyDescent="0.3">
      <c r="A1430" t="s">
        <v>96</v>
      </c>
      <c r="B1430" t="s">
        <v>97</v>
      </c>
      <c r="C1430" t="s">
        <v>90</v>
      </c>
      <c r="D1430">
        <v>7</v>
      </c>
      <c r="E1430">
        <v>1631.629052307693</v>
      </c>
      <c r="G1430">
        <v>0</v>
      </c>
      <c r="H1430">
        <v>45092</v>
      </c>
      <c r="I1430">
        <v>45092</v>
      </c>
      <c r="J1430">
        <v>0</v>
      </c>
      <c r="K1430">
        <v>0</v>
      </c>
      <c r="L1430">
        <v>7</v>
      </c>
      <c r="M1430">
        <v>1631.629052307693</v>
      </c>
      <c r="N1430" t="s">
        <v>368</v>
      </c>
      <c r="O1430">
        <v>2024</v>
      </c>
    </row>
    <row r="1431" spans="1:15" x14ac:dyDescent="0.3">
      <c r="A1431" t="s">
        <v>100</v>
      </c>
      <c r="B1431" t="s">
        <v>101</v>
      </c>
      <c r="C1431" t="s">
        <v>90</v>
      </c>
      <c r="D1431">
        <v>22</v>
      </c>
      <c r="E1431">
        <v>773.39940740740758</v>
      </c>
      <c r="G1431">
        <v>0</v>
      </c>
      <c r="H1431">
        <v>45092</v>
      </c>
      <c r="I1431">
        <v>45092</v>
      </c>
      <c r="J1431">
        <v>6</v>
      </c>
      <c r="K1431">
        <v>210.92711111111117</v>
      </c>
      <c r="L1431">
        <v>16</v>
      </c>
      <c r="M1431">
        <v>562.47229629629646</v>
      </c>
      <c r="N1431" t="s">
        <v>368</v>
      </c>
      <c r="O1431">
        <v>2024</v>
      </c>
    </row>
    <row r="1432" spans="1:15" x14ac:dyDescent="0.3">
      <c r="A1432" t="s">
        <v>102</v>
      </c>
      <c r="B1432" t="s">
        <v>103</v>
      </c>
      <c r="C1432" t="s">
        <v>90</v>
      </c>
      <c r="D1432">
        <v>3</v>
      </c>
      <c r="E1432">
        <v>587.99333333333334</v>
      </c>
      <c r="G1432">
        <v>0</v>
      </c>
      <c r="H1432">
        <v>45092</v>
      </c>
      <c r="I1432">
        <v>45092</v>
      </c>
      <c r="J1432">
        <v>0</v>
      </c>
      <c r="K1432">
        <v>0</v>
      </c>
      <c r="L1432">
        <v>3</v>
      </c>
      <c r="M1432">
        <v>587.99333333333334</v>
      </c>
      <c r="N1432" t="s">
        <v>368</v>
      </c>
      <c r="O1432">
        <v>2024</v>
      </c>
    </row>
    <row r="1433" spans="1:15" x14ac:dyDescent="0.3">
      <c r="A1433" t="s">
        <v>104</v>
      </c>
      <c r="B1433" t="s">
        <v>105</v>
      </c>
      <c r="C1433" t="s">
        <v>90</v>
      </c>
      <c r="D1433">
        <v>2</v>
      </c>
      <c r="E1433">
        <v>28.7</v>
      </c>
      <c r="G1433">
        <v>0</v>
      </c>
      <c r="H1433">
        <v>45092</v>
      </c>
      <c r="I1433">
        <v>45092</v>
      </c>
      <c r="J1433">
        <v>0</v>
      </c>
      <c r="K1433">
        <v>0</v>
      </c>
      <c r="L1433">
        <v>2</v>
      </c>
      <c r="M1433">
        <v>28.7</v>
      </c>
      <c r="N1433" t="s">
        <v>368</v>
      </c>
      <c r="O1433">
        <v>2024</v>
      </c>
    </row>
    <row r="1434" spans="1:15" x14ac:dyDescent="0.3">
      <c r="A1434" t="s">
        <v>106</v>
      </c>
      <c r="B1434" t="s">
        <v>107</v>
      </c>
      <c r="C1434" t="s">
        <v>90</v>
      </c>
      <c r="D1434">
        <v>0</v>
      </c>
      <c r="E1434">
        <v>0</v>
      </c>
      <c r="G1434">
        <v>0</v>
      </c>
      <c r="H1434">
        <v>45092</v>
      </c>
      <c r="I1434">
        <v>45092</v>
      </c>
      <c r="J1434">
        <v>0</v>
      </c>
      <c r="K1434">
        <v>0</v>
      </c>
      <c r="L1434">
        <v>0</v>
      </c>
      <c r="M1434">
        <v>0</v>
      </c>
      <c r="N1434" t="s">
        <v>368</v>
      </c>
      <c r="O1434">
        <v>2024</v>
      </c>
    </row>
    <row r="1435" spans="1:15" x14ac:dyDescent="0.3">
      <c r="A1435" t="s">
        <v>109</v>
      </c>
      <c r="B1435" t="s">
        <v>110</v>
      </c>
      <c r="C1435" t="s">
        <v>90</v>
      </c>
      <c r="D1435">
        <v>0</v>
      </c>
      <c r="E1435">
        <v>0</v>
      </c>
      <c r="G1435">
        <v>0</v>
      </c>
      <c r="H1435">
        <v>45092</v>
      </c>
      <c r="I1435">
        <v>45092</v>
      </c>
      <c r="J1435">
        <v>0</v>
      </c>
      <c r="K1435">
        <v>0</v>
      </c>
      <c r="L1435">
        <v>0</v>
      </c>
      <c r="M1435">
        <v>0</v>
      </c>
      <c r="N1435" t="s">
        <v>368</v>
      </c>
      <c r="O1435">
        <v>2024</v>
      </c>
    </row>
    <row r="1436" spans="1:15" x14ac:dyDescent="0.3">
      <c r="A1436" t="s">
        <v>111</v>
      </c>
      <c r="B1436" t="s">
        <v>112</v>
      </c>
      <c r="C1436" t="s">
        <v>90</v>
      </c>
      <c r="D1436">
        <v>15</v>
      </c>
      <c r="E1436">
        <v>1420.7018683473389</v>
      </c>
      <c r="G1436">
        <v>0</v>
      </c>
      <c r="H1436">
        <v>45092</v>
      </c>
      <c r="I1436">
        <v>45092</v>
      </c>
      <c r="J1436">
        <v>1</v>
      </c>
      <c r="K1436">
        <v>94.713457889822593</v>
      </c>
      <c r="L1436">
        <v>14</v>
      </c>
      <c r="M1436">
        <v>1325.9884104575162</v>
      </c>
      <c r="N1436" t="s">
        <v>368</v>
      </c>
      <c r="O1436">
        <v>2024</v>
      </c>
    </row>
    <row r="1437" spans="1:15" x14ac:dyDescent="0.3">
      <c r="A1437" t="s">
        <v>113</v>
      </c>
      <c r="B1437" t="s">
        <v>116</v>
      </c>
      <c r="C1437" t="s">
        <v>90</v>
      </c>
      <c r="D1437">
        <v>0</v>
      </c>
      <c r="E1437">
        <v>0</v>
      </c>
      <c r="G1437">
        <v>0</v>
      </c>
      <c r="H1437">
        <v>45092</v>
      </c>
      <c r="I1437">
        <v>45092</v>
      </c>
      <c r="J1437">
        <v>0</v>
      </c>
      <c r="K1437">
        <v>0</v>
      </c>
      <c r="L1437">
        <v>0</v>
      </c>
      <c r="M1437">
        <v>0</v>
      </c>
      <c r="N1437" t="s">
        <v>368</v>
      </c>
      <c r="O1437">
        <v>2024</v>
      </c>
    </row>
    <row r="1438" spans="1:15" x14ac:dyDescent="0.3">
      <c r="A1438" t="s">
        <v>117</v>
      </c>
      <c r="B1438" t="s">
        <v>655</v>
      </c>
      <c r="C1438" t="s">
        <v>90</v>
      </c>
      <c r="D1438">
        <v>0</v>
      </c>
      <c r="E1438">
        <v>0</v>
      </c>
      <c r="F1438">
        <v>12</v>
      </c>
      <c r="G1438">
        <v>935.96</v>
      </c>
      <c r="H1438">
        <v>45335</v>
      </c>
      <c r="I1438">
        <v>45092</v>
      </c>
      <c r="J1438">
        <v>4</v>
      </c>
      <c r="K1438">
        <v>311.98666666666668</v>
      </c>
      <c r="L1438">
        <v>8</v>
      </c>
      <c r="M1438">
        <v>623.97333333333336</v>
      </c>
      <c r="N1438" t="s">
        <v>368</v>
      </c>
      <c r="O1438">
        <v>2024</v>
      </c>
    </row>
    <row r="1439" spans="1:15" x14ac:dyDescent="0.3">
      <c r="A1439" t="s">
        <v>119</v>
      </c>
      <c r="B1439" t="s">
        <v>120</v>
      </c>
      <c r="C1439" t="s">
        <v>85</v>
      </c>
      <c r="D1439">
        <v>31</v>
      </c>
      <c r="E1439">
        <v>8175.8127958656332</v>
      </c>
      <c r="G1439">
        <v>0</v>
      </c>
      <c r="H1439">
        <v>45092</v>
      </c>
      <c r="I1439">
        <v>45092</v>
      </c>
      <c r="J1439">
        <v>8</v>
      </c>
      <c r="K1439">
        <v>2109.8871731266149</v>
      </c>
      <c r="L1439">
        <v>23</v>
      </c>
      <c r="M1439">
        <v>6065.9256227390179</v>
      </c>
      <c r="N1439" t="s">
        <v>368</v>
      </c>
      <c r="O1439">
        <v>2024</v>
      </c>
    </row>
    <row r="1440" spans="1:15" x14ac:dyDescent="0.3">
      <c r="A1440" t="s">
        <v>121</v>
      </c>
      <c r="B1440" t="s">
        <v>122</v>
      </c>
      <c r="C1440" t="s">
        <v>90</v>
      </c>
      <c r="D1440">
        <v>17</v>
      </c>
      <c r="E1440">
        <v>3361.8296</v>
      </c>
      <c r="G1440">
        <v>0</v>
      </c>
      <c r="H1440">
        <v>45092</v>
      </c>
      <c r="I1440">
        <v>45092</v>
      </c>
      <c r="J1440">
        <v>1</v>
      </c>
      <c r="K1440">
        <v>197.75468235294119</v>
      </c>
      <c r="L1440">
        <v>16</v>
      </c>
      <c r="M1440">
        <v>3164.074917647059</v>
      </c>
      <c r="N1440" t="s">
        <v>368</v>
      </c>
      <c r="O1440">
        <v>2024</v>
      </c>
    </row>
    <row r="1441" spans="1:15" x14ac:dyDescent="0.3">
      <c r="A1441" t="s">
        <v>123</v>
      </c>
      <c r="B1441" t="s">
        <v>124</v>
      </c>
      <c r="C1441" t="s">
        <v>90</v>
      </c>
      <c r="D1441">
        <v>0</v>
      </c>
      <c r="E1441">
        <v>0</v>
      </c>
      <c r="G1441">
        <v>0</v>
      </c>
      <c r="H1441">
        <v>45092</v>
      </c>
      <c r="I1441">
        <v>45092</v>
      </c>
      <c r="J1441">
        <v>0</v>
      </c>
      <c r="K1441">
        <v>0</v>
      </c>
      <c r="L1441">
        <v>0</v>
      </c>
      <c r="M1441">
        <v>0</v>
      </c>
      <c r="N1441" t="s">
        <v>368</v>
      </c>
      <c r="O1441">
        <v>2024</v>
      </c>
    </row>
    <row r="1442" spans="1:15" x14ac:dyDescent="0.3">
      <c r="A1442" t="s">
        <v>125</v>
      </c>
      <c r="B1442" t="s">
        <v>126</v>
      </c>
      <c r="C1442" t="s">
        <v>90</v>
      </c>
      <c r="D1442">
        <v>0</v>
      </c>
      <c r="E1442">
        <v>0</v>
      </c>
      <c r="G1442">
        <v>0</v>
      </c>
      <c r="H1442">
        <v>45092</v>
      </c>
      <c r="I1442">
        <v>45092</v>
      </c>
      <c r="J1442">
        <v>0</v>
      </c>
      <c r="K1442">
        <v>0</v>
      </c>
      <c r="L1442">
        <v>0</v>
      </c>
      <c r="M1442">
        <v>0</v>
      </c>
      <c r="N1442" t="s">
        <v>368</v>
      </c>
      <c r="O1442">
        <v>2024</v>
      </c>
    </row>
    <row r="1443" spans="1:15" x14ac:dyDescent="0.3">
      <c r="A1443" t="s">
        <v>127</v>
      </c>
      <c r="B1443" t="s">
        <v>128</v>
      </c>
      <c r="C1443" t="s">
        <v>85</v>
      </c>
      <c r="D1443">
        <v>2</v>
      </c>
      <c r="E1443">
        <v>1892.950416666667</v>
      </c>
      <c r="F1443">
        <v>3</v>
      </c>
      <c r="G1443">
        <v>3528.67</v>
      </c>
      <c r="H1443">
        <v>45335</v>
      </c>
      <c r="I1443">
        <v>45092</v>
      </c>
      <c r="J1443">
        <v>3</v>
      </c>
      <c r="K1443">
        <v>1176.2233333333334</v>
      </c>
      <c r="L1443">
        <v>2</v>
      </c>
      <c r="M1443">
        <v>2352.4499999999998</v>
      </c>
      <c r="N1443" t="s">
        <v>368</v>
      </c>
      <c r="O1443">
        <v>2024</v>
      </c>
    </row>
    <row r="1444" spans="1:15" x14ac:dyDescent="0.3">
      <c r="A1444" t="s">
        <v>129</v>
      </c>
      <c r="B1444" t="s">
        <v>130</v>
      </c>
      <c r="C1444" t="s">
        <v>85</v>
      </c>
      <c r="D1444">
        <v>5</v>
      </c>
      <c r="E1444">
        <v>1273.3708999081725</v>
      </c>
      <c r="G1444">
        <v>0</v>
      </c>
      <c r="H1444">
        <v>45092</v>
      </c>
      <c r="I1444">
        <v>45092</v>
      </c>
      <c r="J1444">
        <v>4</v>
      </c>
      <c r="K1444">
        <v>1018.696719926538</v>
      </c>
      <c r="L1444">
        <v>1</v>
      </c>
      <c r="M1444">
        <v>254.67417998163455</v>
      </c>
      <c r="N1444" t="s">
        <v>368</v>
      </c>
      <c r="O1444">
        <v>2024</v>
      </c>
    </row>
    <row r="1445" spans="1:15" x14ac:dyDescent="0.3">
      <c r="A1445" t="s">
        <v>131</v>
      </c>
      <c r="B1445" t="s">
        <v>132</v>
      </c>
      <c r="C1445" t="s">
        <v>85</v>
      </c>
      <c r="D1445">
        <v>43</v>
      </c>
      <c r="E1445">
        <v>12667.397839437663</v>
      </c>
      <c r="G1445">
        <v>0</v>
      </c>
      <c r="H1445">
        <v>45092</v>
      </c>
      <c r="I1445">
        <v>45092</v>
      </c>
      <c r="J1445">
        <v>6</v>
      </c>
      <c r="K1445">
        <v>1767.5438845726972</v>
      </c>
      <c r="L1445">
        <v>37</v>
      </c>
      <c r="M1445">
        <v>10899.853954864966</v>
      </c>
      <c r="N1445" t="s">
        <v>368</v>
      </c>
      <c r="O1445">
        <v>2024</v>
      </c>
    </row>
    <row r="1446" spans="1:15" x14ac:dyDescent="0.3">
      <c r="B1446" t="s">
        <v>656</v>
      </c>
      <c r="C1446" t="s">
        <v>85</v>
      </c>
      <c r="F1446">
        <v>2</v>
      </c>
      <c r="G1446">
        <v>3955.08</v>
      </c>
      <c r="H1446">
        <v>45335</v>
      </c>
      <c r="I1446">
        <v>45335</v>
      </c>
      <c r="J1446">
        <v>0</v>
      </c>
      <c r="L1446">
        <v>2</v>
      </c>
      <c r="M1446">
        <v>3955.08</v>
      </c>
      <c r="N1446" t="s">
        <v>368</v>
      </c>
      <c r="O1446">
        <v>2024</v>
      </c>
    </row>
    <row r="1447" spans="1:15" x14ac:dyDescent="0.3">
      <c r="A1447" t="s">
        <v>133</v>
      </c>
      <c r="B1447" t="s">
        <v>134</v>
      </c>
      <c r="C1447" t="s">
        <v>85</v>
      </c>
      <c r="D1447">
        <v>3</v>
      </c>
      <c r="E1447">
        <v>1158.5416090909089</v>
      </c>
      <c r="G1447">
        <v>0</v>
      </c>
      <c r="H1447">
        <v>45092</v>
      </c>
      <c r="I1447">
        <v>45092</v>
      </c>
      <c r="K1447">
        <v>0</v>
      </c>
      <c r="L1447">
        <v>3</v>
      </c>
      <c r="M1447">
        <v>1158.5416090909089</v>
      </c>
      <c r="N1447" t="s">
        <v>368</v>
      </c>
      <c r="O1447">
        <v>2024</v>
      </c>
    </row>
    <row r="1448" spans="1:15" x14ac:dyDescent="0.3">
      <c r="A1448" t="s">
        <v>135</v>
      </c>
      <c r="B1448" t="s">
        <v>136</v>
      </c>
      <c r="C1448" t="s">
        <v>85</v>
      </c>
      <c r="D1448">
        <v>52</v>
      </c>
      <c r="E1448">
        <v>6338.8909289617477</v>
      </c>
      <c r="G1448">
        <v>0</v>
      </c>
      <c r="H1448">
        <v>45092</v>
      </c>
      <c r="I1448">
        <v>45092</v>
      </c>
      <c r="J1448">
        <v>4</v>
      </c>
      <c r="K1448">
        <v>487.60699453551905</v>
      </c>
      <c r="L1448">
        <v>48</v>
      </c>
      <c r="M1448">
        <v>5851.2839344262284</v>
      </c>
      <c r="N1448" t="s">
        <v>368</v>
      </c>
      <c r="O1448">
        <v>2024</v>
      </c>
    </row>
    <row r="1449" spans="1:15" x14ac:dyDescent="0.3">
      <c r="A1449" t="s">
        <v>137</v>
      </c>
      <c r="B1449" t="s">
        <v>138</v>
      </c>
      <c r="C1449" t="s">
        <v>85</v>
      </c>
      <c r="D1449">
        <v>2</v>
      </c>
      <c r="E1449">
        <v>1261</v>
      </c>
      <c r="G1449">
        <v>0</v>
      </c>
      <c r="H1449">
        <v>45092</v>
      </c>
      <c r="I1449">
        <v>45092</v>
      </c>
      <c r="J1449">
        <v>0</v>
      </c>
      <c r="K1449">
        <v>0</v>
      </c>
      <c r="L1449">
        <v>2</v>
      </c>
      <c r="M1449">
        <v>1261</v>
      </c>
      <c r="N1449" t="s">
        <v>368</v>
      </c>
      <c r="O1449">
        <v>2024</v>
      </c>
    </row>
    <row r="1450" spans="1:15" x14ac:dyDescent="0.3">
      <c r="A1450" t="s">
        <v>139</v>
      </c>
      <c r="B1450" t="s">
        <v>521</v>
      </c>
      <c r="C1450" t="s">
        <v>90</v>
      </c>
      <c r="D1450">
        <v>0</v>
      </c>
      <c r="E1450">
        <v>0</v>
      </c>
      <c r="F1450">
        <v>2</v>
      </c>
      <c r="G1450">
        <v>1164</v>
      </c>
      <c r="H1450">
        <v>45335</v>
      </c>
      <c r="I1450">
        <v>45092</v>
      </c>
      <c r="J1450">
        <v>0</v>
      </c>
      <c r="K1450">
        <v>0</v>
      </c>
      <c r="L1450">
        <v>2</v>
      </c>
      <c r="M1450">
        <v>1164</v>
      </c>
      <c r="N1450" t="s">
        <v>368</v>
      </c>
      <c r="O1450">
        <v>2024</v>
      </c>
    </row>
    <row r="1451" spans="1:15" x14ac:dyDescent="0.3">
      <c r="A1451" t="s">
        <v>141</v>
      </c>
      <c r="B1451" t="s">
        <v>142</v>
      </c>
      <c r="C1451" t="s">
        <v>90</v>
      </c>
      <c r="D1451">
        <v>0</v>
      </c>
      <c r="E1451">
        <v>0</v>
      </c>
      <c r="F1451">
        <v>2</v>
      </c>
      <c r="G1451">
        <v>1499.99</v>
      </c>
      <c r="H1451">
        <v>45335</v>
      </c>
      <c r="I1451">
        <v>45092</v>
      </c>
      <c r="J1451">
        <v>0</v>
      </c>
      <c r="K1451">
        <v>0</v>
      </c>
      <c r="L1451">
        <v>2</v>
      </c>
      <c r="M1451">
        <v>1499.99</v>
      </c>
      <c r="N1451" t="s">
        <v>368</v>
      </c>
      <c r="O1451">
        <v>2024</v>
      </c>
    </row>
    <row r="1452" spans="1:15" x14ac:dyDescent="0.3">
      <c r="A1452" t="s">
        <v>143</v>
      </c>
      <c r="B1452" t="s">
        <v>144</v>
      </c>
      <c r="C1452" t="s">
        <v>90</v>
      </c>
      <c r="D1452">
        <v>2</v>
      </c>
      <c r="E1452">
        <v>329.995</v>
      </c>
      <c r="G1452">
        <v>0</v>
      </c>
      <c r="H1452">
        <v>45092</v>
      </c>
      <c r="I1452">
        <v>45092</v>
      </c>
      <c r="J1452">
        <v>0</v>
      </c>
      <c r="K1452">
        <v>0</v>
      </c>
      <c r="L1452">
        <v>2</v>
      </c>
      <c r="M1452">
        <v>329.995</v>
      </c>
      <c r="N1452" t="s">
        <v>368</v>
      </c>
      <c r="O1452">
        <v>2024</v>
      </c>
    </row>
    <row r="1453" spans="1:15" x14ac:dyDescent="0.3">
      <c r="A1453" t="s">
        <v>145</v>
      </c>
      <c r="B1453" t="s">
        <v>146</v>
      </c>
      <c r="C1453" t="s">
        <v>90</v>
      </c>
      <c r="D1453">
        <v>0</v>
      </c>
      <c r="E1453">
        <v>0</v>
      </c>
      <c r="G1453">
        <v>0</v>
      </c>
      <c r="H1453">
        <v>45092</v>
      </c>
      <c r="I1453">
        <v>45092</v>
      </c>
      <c r="J1453">
        <v>0</v>
      </c>
      <c r="K1453">
        <v>0</v>
      </c>
      <c r="L1453">
        <v>0</v>
      </c>
      <c r="M1453">
        <v>0</v>
      </c>
      <c r="N1453" t="s">
        <v>368</v>
      </c>
      <c r="O1453">
        <v>2024</v>
      </c>
    </row>
    <row r="1454" spans="1:15" x14ac:dyDescent="0.3">
      <c r="A1454" t="s">
        <v>147</v>
      </c>
      <c r="B1454" t="s">
        <v>555</v>
      </c>
      <c r="C1454" t="s">
        <v>657</v>
      </c>
      <c r="D1454">
        <v>7</v>
      </c>
      <c r="E1454">
        <v>7461.087620578779</v>
      </c>
      <c r="F1454">
        <v>8</v>
      </c>
      <c r="G1454">
        <v>6384</v>
      </c>
      <c r="H1454">
        <v>45335</v>
      </c>
      <c r="I1454">
        <v>45092</v>
      </c>
      <c r="J1454">
        <v>4</v>
      </c>
      <c r="K1454">
        <v>1061.8696600826827</v>
      </c>
      <c r="L1454">
        <v>11</v>
      </c>
      <c r="M1454">
        <v>10813.55</v>
      </c>
      <c r="N1454" t="s">
        <v>368</v>
      </c>
      <c r="O1454">
        <v>2024</v>
      </c>
    </row>
    <row r="1455" spans="1:15" x14ac:dyDescent="0.3">
      <c r="A1455" t="s">
        <v>149</v>
      </c>
      <c r="B1455" t="s">
        <v>150</v>
      </c>
      <c r="C1455" t="s">
        <v>90</v>
      </c>
      <c r="D1455">
        <v>1</v>
      </c>
      <c r="E1455">
        <v>88.822573648752041</v>
      </c>
      <c r="F1455">
        <v>52</v>
      </c>
      <c r="G1455">
        <v>3547.8099999999995</v>
      </c>
      <c r="H1455">
        <v>45092</v>
      </c>
      <c r="I1455">
        <v>45092</v>
      </c>
      <c r="J1455">
        <v>50</v>
      </c>
      <c r="K1455">
        <v>3343.1286538461532</v>
      </c>
      <c r="L1455">
        <v>3</v>
      </c>
      <c r="M1455">
        <v>187.81</v>
      </c>
      <c r="N1455" t="s">
        <v>368</v>
      </c>
      <c r="O1455">
        <v>2024</v>
      </c>
    </row>
    <row r="1456" spans="1:15" x14ac:dyDescent="0.3">
      <c r="A1456" t="s">
        <v>151</v>
      </c>
      <c r="B1456" t="s">
        <v>152</v>
      </c>
      <c r="C1456" t="s">
        <v>657</v>
      </c>
      <c r="D1456">
        <v>27</v>
      </c>
      <c r="E1456">
        <v>27216</v>
      </c>
      <c r="F1456">
        <v>16</v>
      </c>
      <c r="G1456">
        <v>13248.1</v>
      </c>
      <c r="H1456">
        <v>45092</v>
      </c>
      <c r="I1456">
        <v>45092</v>
      </c>
      <c r="J1456">
        <v>5</v>
      </c>
      <c r="K1456">
        <v>5040</v>
      </c>
      <c r="L1456">
        <v>38</v>
      </c>
      <c r="M1456">
        <v>34632.089999999997</v>
      </c>
      <c r="N1456" t="s">
        <v>368</v>
      </c>
      <c r="O1456">
        <v>2024</v>
      </c>
    </row>
    <row r="1457" spans="1:15" x14ac:dyDescent="0.3">
      <c r="A1457" t="s">
        <v>153</v>
      </c>
      <c r="B1457" t="s">
        <v>154</v>
      </c>
      <c r="C1457" t="s">
        <v>90</v>
      </c>
      <c r="D1457">
        <v>4</v>
      </c>
      <c r="E1457">
        <v>672</v>
      </c>
      <c r="F1457">
        <v>40</v>
      </c>
      <c r="G1457">
        <v>3204</v>
      </c>
      <c r="H1457">
        <v>45092</v>
      </c>
      <c r="I1457">
        <v>45092</v>
      </c>
      <c r="J1457">
        <v>42</v>
      </c>
      <c r="K1457">
        <v>2652</v>
      </c>
      <c r="L1457">
        <v>2</v>
      </c>
      <c r="M1457">
        <v>312.01</v>
      </c>
      <c r="N1457" t="s">
        <v>368</v>
      </c>
      <c r="O1457">
        <v>2024</v>
      </c>
    </row>
    <row r="1458" spans="1:15" x14ac:dyDescent="0.3">
      <c r="A1458" t="s">
        <v>155</v>
      </c>
      <c r="B1458" t="s">
        <v>556</v>
      </c>
      <c r="C1458" t="s">
        <v>95</v>
      </c>
      <c r="D1458">
        <v>1</v>
      </c>
      <c r="E1458">
        <v>2265.62</v>
      </c>
      <c r="F1458" t="s">
        <v>658</v>
      </c>
      <c r="G1458">
        <v>0</v>
      </c>
      <c r="H1458">
        <v>45092</v>
      </c>
      <c r="I1458">
        <v>45092</v>
      </c>
      <c r="J1458">
        <v>1</v>
      </c>
      <c r="K1458">
        <v>2265.62</v>
      </c>
      <c r="M1458">
        <v>0</v>
      </c>
      <c r="N1458" t="s">
        <v>368</v>
      </c>
      <c r="O1458">
        <v>2024</v>
      </c>
    </row>
    <row r="1459" spans="1:15" x14ac:dyDescent="0.3">
      <c r="A1459" t="s">
        <v>157</v>
      </c>
      <c r="B1459" t="s">
        <v>557</v>
      </c>
      <c r="C1459" t="s">
        <v>90</v>
      </c>
      <c r="D1459">
        <v>6</v>
      </c>
      <c r="E1459">
        <v>1359.3600000000001</v>
      </c>
      <c r="F1459">
        <v>10</v>
      </c>
      <c r="G1459">
        <v>2265.62</v>
      </c>
      <c r="H1459">
        <v>45092</v>
      </c>
      <c r="I1459">
        <v>45092</v>
      </c>
      <c r="J1459">
        <v>11</v>
      </c>
      <c r="K1459">
        <v>679.69</v>
      </c>
      <c r="L1459">
        <v>5</v>
      </c>
      <c r="M1459">
        <v>1132.81</v>
      </c>
      <c r="N1459" t="s">
        <v>368</v>
      </c>
      <c r="O1459">
        <v>2024</v>
      </c>
    </row>
    <row r="1460" spans="1:15" x14ac:dyDescent="0.3">
      <c r="A1460" t="s">
        <v>157</v>
      </c>
      <c r="B1460" t="s">
        <v>558</v>
      </c>
      <c r="C1460" t="s">
        <v>261</v>
      </c>
      <c r="D1460">
        <v>3</v>
      </c>
      <c r="E1460">
        <v>6796.8</v>
      </c>
      <c r="G1460">
        <v>0</v>
      </c>
      <c r="H1460">
        <v>45092</v>
      </c>
      <c r="I1460">
        <v>45092</v>
      </c>
      <c r="J1460">
        <v>0</v>
      </c>
      <c r="K1460">
        <v>0</v>
      </c>
      <c r="L1460">
        <v>3</v>
      </c>
      <c r="M1460">
        <v>6796.8</v>
      </c>
      <c r="N1460" t="s">
        <v>368</v>
      </c>
      <c r="O1460">
        <v>2024</v>
      </c>
    </row>
    <row r="1461" spans="1:15" x14ac:dyDescent="0.3">
      <c r="A1461" t="s">
        <v>159</v>
      </c>
      <c r="B1461" t="s">
        <v>559</v>
      </c>
      <c r="C1461" t="s">
        <v>90</v>
      </c>
      <c r="D1461">
        <v>13</v>
      </c>
      <c r="E1461">
        <v>490.88</v>
      </c>
      <c r="G1461">
        <v>0</v>
      </c>
      <c r="H1461">
        <v>45092</v>
      </c>
      <c r="I1461">
        <v>45092</v>
      </c>
      <c r="J1461">
        <v>0</v>
      </c>
      <c r="K1461">
        <v>0</v>
      </c>
      <c r="L1461">
        <v>13</v>
      </c>
      <c r="M1461">
        <v>490.88</v>
      </c>
      <c r="N1461" t="s">
        <v>368</v>
      </c>
      <c r="O1461">
        <v>2024</v>
      </c>
    </row>
    <row r="1462" spans="1:15" x14ac:dyDescent="0.3">
      <c r="A1462" t="s">
        <v>159</v>
      </c>
      <c r="B1462" t="s">
        <v>529</v>
      </c>
      <c r="C1462" t="s">
        <v>95</v>
      </c>
      <c r="D1462">
        <v>4</v>
      </c>
      <c r="E1462">
        <v>881.98500000000001</v>
      </c>
      <c r="G1462">
        <v>0</v>
      </c>
      <c r="H1462">
        <v>45092</v>
      </c>
      <c r="I1462">
        <v>45092</v>
      </c>
      <c r="J1462">
        <v>1</v>
      </c>
      <c r="K1462">
        <v>220.49625</v>
      </c>
      <c r="L1462">
        <v>3</v>
      </c>
      <c r="M1462">
        <v>661.48874999999998</v>
      </c>
      <c r="N1462" t="s">
        <v>368</v>
      </c>
      <c r="O1462">
        <v>2024</v>
      </c>
    </row>
    <row r="1463" spans="1:15" x14ac:dyDescent="0.3">
      <c r="A1463" t="s">
        <v>161</v>
      </c>
      <c r="B1463" t="s">
        <v>162</v>
      </c>
      <c r="C1463" t="s">
        <v>95</v>
      </c>
      <c r="D1463">
        <v>0</v>
      </c>
      <c r="E1463">
        <v>0</v>
      </c>
      <c r="F1463">
        <v>4</v>
      </c>
      <c r="G1463">
        <v>2354.1</v>
      </c>
      <c r="H1463">
        <v>45092</v>
      </c>
      <c r="I1463">
        <v>45092</v>
      </c>
      <c r="J1463">
        <v>1</v>
      </c>
      <c r="K1463">
        <v>588.52499999999998</v>
      </c>
      <c r="L1463">
        <v>3</v>
      </c>
      <c r="M1463">
        <v>1765.5749999999998</v>
      </c>
      <c r="N1463" t="s">
        <v>368</v>
      </c>
      <c r="O1463">
        <v>2024</v>
      </c>
    </row>
    <row r="1464" spans="1:15" x14ac:dyDescent="0.3">
      <c r="A1464" t="s">
        <v>163</v>
      </c>
      <c r="B1464" t="s">
        <v>164</v>
      </c>
      <c r="C1464" t="s">
        <v>90</v>
      </c>
      <c r="D1464">
        <v>29</v>
      </c>
      <c r="E1464">
        <v>3883</v>
      </c>
      <c r="G1464">
        <v>0</v>
      </c>
      <c r="H1464">
        <v>45092</v>
      </c>
      <c r="I1464">
        <v>45092</v>
      </c>
      <c r="J1464">
        <v>3</v>
      </c>
      <c r="K1464">
        <v>401.68965517241384</v>
      </c>
      <c r="L1464">
        <v>26</v>
      </c>
      <c r="M1464">
        <v>3481.3103448275861</v>
      </c>
      <c r="N1464" t="s">
        <v>368</v>
      </c>
      <c r="O1464">
        <v>2024</v>
      </c>
    </row>
    <row r="1465" spans="1:15" x14ac:dyDescent="0.3">
      <c r="A1465" t="s">
        <v>165</v>
      </c>
      <c r="B1465" t="s">
        <v>166</v>
      </c>
      <c r="C1465" t="s">
        <v>90</v>
      </c>
      <c r="D1465">
        <v>0</v>
      </c>
      <c r="E1465">
        <v>0</v>
      </c>
      <c r="G1465">
        <v>0</v>
      </c>
      <c r="H1465">
        <v>45092</v>
      </c>
      <c r="I1465">
        <v>45092</v>
      </c>
      <c r="J1465">
        <v>0</v>
      </c>
      <c r="K1465">
        <v>0</v>
      </c>
      <c r="L1465">
        <v>0</v>
      </c>
      <c r="M1465">
        <v>0</v>
      </c>
      <c r="N1465" t="s">
        <v>368</v>
      </c>
      <c r="O1465">
        <v>2024</v>
      </c>
    </row>
    <row r="1466" spans="1:15" x14ac:dyDescent="0.3">
      <c r="A1466" t="s">
        <v>167</v>
      </c>
      <c r="B1466" t="s">
        <v>530</v>
      </c>
      <c r="C1466" t="s">
        <v>90</v>
      </c>
      <c r="D1466">
        <v>0</v>
      </c>
      <c r="E1466">
        <v>0</v>
      </c>
      <c r="G1466">
        <v>0</v>
      </c>
      <c r="H1466">
        <v>45092</v>
      </c>
      <c r="I1466">
        <v>45092</v>
      </c>
      <c r="J1466">
        <v>0</v>
      </c>
      <c r="K1466">
        <v>0</v>
      </c>
      <c r="L1466">
        <v>0</v>
      </c>
      <c r="M1466">
        <v>0</v>
      </c>
      <c r="N1466" t="s">
        <v>368</v>
      </c>
      <c r="O1466">
        <v>2024</v>
      </c>
    </row>
    <row r="1467" spans="1:15" x14ac:dyDescent="0.3">
      <c r="A1467" t="s">
        <v>170</v>
      </c>
      <c r="B1467" t="s">
        <v>531</v>
      </c>
      <c r="C1467" t="s">
        <v>90</v>
      </c>
      <c r="D1467">
        <v>5</v>
      </c>
      <c r="E1467">
        <v>241.00833333333333</v>
      </c>
      <c r="G1467">
        <v>0</v>
      </c>
      <c r="H1467">
        <v>45092</v>
      </c>
      <c r="I1467">
        <v>45092</v>
      </c>
      <c r="J1467">
        <v>0</v>
      </c>
      <c r="K1467">
        <v>0</v>
      </c>
      <c r="L1467">
        <v>5</v>
      </c>
      <c r="M1467">
        <v>241.00833333333333</v>
      </c>
      <c r="N1467" t="s">
        <v>368</v>
      </c>
      <c r="O1467">
        <v>2024</v>
      </c>
    </row>
    <row r="1468" spans="1:15" x14ac:dyDescent="0.3">
      <c r="A1468" t="s">
        <v>172</v>
      </c>
      <c r="B1468" t="s">
        <v>171</v>
      </c>
      <c r="C1468" t="s">
        <v>90</v>
      </c>
      <c r="D1468">
        <v>2</v>
      </c>
      <c r="E1468">
        <v>435.00900000000001</v>
      </c>
      <c r="G1468">
        <v>0</v>
      </c>
      <c r="H1468">
        <v>45092</v>
      </c>
      <c r="I1468">
        <v>45092</v>
      </c>
      <c r="J1468">
        <v>0</v>
      </c>
      <c r="K1468">
        <v>0</v>
      </c>
      <c r="L1468">
        <v>2</v>
      </c>
      <c r="M1468">
        <v>435.00900000000001</v>
      </c>
      <c r="N1468" t="s">
        <v>368</v>
      </c>
      <c r="O1468">
        <v>2024</v>
      </c>
    </row>
    <row r="1469" spans="1:15" x14ac:dyDescent="0.3">
      <c r="B1469" t="s">
        <v>659</v>
      </c>
      <c r="C1469" t="s">
        <v>90</v>
      </c>
      <c r="D1469">
        <v>1</v>
      </c>
      <c r="E1469">
        <v>292.5</v>
      </c>
      <c r="H1469">
        <v>45335</v>
      </c>
      <c r="I1469">
        <v>45335</v>
      </c>
      <c r="J1469">
        <v>0</v>
      </c>
      <c r="K1469">
        <v>0</v>
      </c>
      <c r="L1469">
        <v>1</v>
      </c>
      <c r="M1469">
        <v>292.5</v>
      </c>
      <c r="N1469" t="s">
        <v>368</v>
      </c>
      <c r="O1469">
        <v>2024</v>
      </c>
    </row>
    <row r="1470" spans="1:15" x14ac:dyDescent="0.3">
      <c r="A1470" t="s">
        <v>174</v>
      </c>
      <c r="B1470" t="s">
        <v>532</v>
      </c>
      <c r="C1470" t="s">
        <v>90</v>
      </c>
      <c r="D1470">
        <v>0</v>
      </c>
      <c r="F1470">
        <v>4</v>
      </c>
      <c r="G1470">
        <v>13965.77</v>
      </c>
      <c r="H1470">
        <v>45092</v>
      </c>
      <c r="I1470">
        <v>45092</v>
      </c>
      <c r="J1470">
        <v>0</v>
      </c>
      <c r="K1470">
        <v>0</v>
      </c>
      <c r="L1470">
        <v>4</v>
      </c>
      <c r="M1470">
        <v>13965.77</v>
      </c>
      <c r="N1470" t="s">
        <v>368</v>
      </c>
      <c r="O1470">
        <v>2024</v>
      </c>
    </row>
    <row r="1471" spans="1:15" x14ac:dyDescent="0.3">
      <c r="A1471" t="s">
        <v>358</v>
      </c>
      <c r="B1471" t="s">
        <v>175</v>
      </c>
      <c r="C1471" t="s">
        <v>90</v>
      </c>
      <c r="D1471">
        <v>0</v>
      </c>
      <c r="E1471">
        <v>0</v>
      </c>
      <c r="F1471">
        <v>12</v>
      </c>
      <c r="G1471">
        <v>935.98</v>
      </c>
      <c r="H1471">
        <v>45335</v>
      </c>
      <c r="I1471">
        <v>45335</v>
      </c>
      <c r="J1471">
        <v>7</v>
      </c>
      <c r="K1471">
        <v>545.98833333333334</v>
      </c>
      <c r="L1471">
        <v>5</v>
      </c>
      <c r="M1471">
        <v>389.99166666666667</v>
      </c>
      <c r="N1471" t="s">
        <v>368</v>
      </c>
      <c r="O1471">
        <v>2024</v>
      </c>
    </row>
    <row r="1472" spans="1:15" x14ac:dyDescent="0.3">
      <c r="A1472" t="s">
        <v>483</v>
      </c>
      <c r="B1472" t="s">
        <v>533</v>
      </c>
      <c r="C1472" t="s">
        <v>90</v>
      </c>
      <c r="D1472">
        <v>0</v>
      </c>
      <c r="E1472">
        <v>0</v>
      </c>
      <c r="F1472">
        <v>300</v>
      </c>
      <c r="G1472">
        <v>1239</v>
      </c>
      <c r="H1472">
        <v>45092</v>
      </c>
      <c r="I1472">
        <v>45092</v>
      </c>
      <c r="J1472">
        <v>75</v>
      </c>
      <c r="K1472">
        <v>309.75</v>
      </c>
      <c r="L1472">
        <v>225</v>
      </c>
      <c r="M1472">
        <v>929.25</v>
      </c>
      <c r="N1472" t="s">
        <v>368</v>
      </c>
      <c r="O1472">
        <v>2024</v>
      </c>
    </row>
    <row r="1473" spans="1:15" x14ac:dyDescent="0.3">
      <c r="A1473" t="s">
        <v>485</v>
      </c>
      <c r="B1473" t="s">
        <v>534</v>
      </c>
      <c r="C1473" t="s">
        <v>90</v>
      </c>
      <c r="D1473">
        <v>0</v>
      </c>
      <c r="E1473">
        <v>0</v>
      </c>
      <c r="F1473">
        <v>300</v>
      </c>
      <c r="G1473">
        <v>2194.8000000000002</v>
      </c>
      <c r="H1473">
        <v>45092</v>
      </c>
      <c r="I1473">
        <v>45092</v>
      </c>
      <c r="J1473">
        <v>75</v>
      </c>
      <c r="K1473">
        <v>548.70000000000005</v>
      </c>
      <c r="L1473">
        <v>225</v>
      </c>
      <c r="M1473">
        <v>1646.1000000000001</v>
      </c>
      <c r="N1473" t="s">
        <v>368</v>
      </c>
      <c r="O1473">
        <v>2024</v>
      </c>
    </row>
    <row r="1474" spans="1:15" x14ac:dyDescent="0.3">
      <c r="A1474" t="s">
        <v>487</v>
      </c>
      <c r="B1474" t="s">
        <v>488</v>
      </c>
      <c r="C1474" t="s">
        <v>90</v>
      </c>
      <c r="D1474">
        <v>0</v>
      </c>
      <c r="E1474">
        <v>0</v>
      </c>
      <c r="G1474">
        <v>0</v>
      </c>
      <c r="H1474">
        <v>45092</v>
      </c>
      <c r="I1474">
        <v>45092</v>
      </c>
      <c r="J1474">
        <v>0</v>
      </c>
      <c r="K1474">
        <v>0</v>
      </c>
      <c r="L1474">
        <v>0</v>
      </c>
      <c r="M1474">
        <v>0</v>
      </c>
      <c r="N1474" t="s">
        <v>368</v>
      </c>
      <c r="O1474">
        <v>2024</v>
      </c>
    </row>
    <row r="1475" spans="1:15" x14ac:dyDescent="0.3">
      <c r="A1475" t="s">
        <v>489</v>
      </c>
      <c r="B1475" t="s">
        <v>535</v>
      </c>
      <c r="C1475" t="s">
        <v>90</v>
      </c>
      <c r="D1475">
        <v>0</v>
      </c>
      <c r="E1475">
        <v>0</v>
      </c>
      <c r="G1475">
        <v>0</v>
      </c>
      <c r="H1475">
        <v>45092</v>
      </c>
      <c r="I1475">
        <v>45092</v>
      </c>
      <c r="J1475">
        <v>0</v>
      </c>
      <c r="K1475">
        <v>0</v>
      </c>
      <c r="L1475">
        <v>0</v>
      </c>
      <c r="M1475">
        <v>0</v>
      </c>
      <c r="N1475" t="s">
        <v>368</v>
      </c>
      <c r="O1475">
        <v>2024</v>
      </c>
    </row>
    <row r="1476" spans="1:15" x14ac:dyDescent="0.3">
      <c r="A1476" t="s">
        <v>491</v>
      </c>
      <c r="B1476" t="s">
        <v>492</v>
      </c>
      <c r="C1476" t="s">
        <v>90</v>
      </c>
      <c r="D1476">
        <v>3</v>
      </c>
      <c r="E1476">
        <v>4208.6187</v>
      </c>
      <c r="G1476">
        <v>0</v>
      </c>
      <c r="H1476">
        <v>45092</v>
      </c>
      <c r="I1476">
        <v>45092</v>
      </c>
      <c r="J1476">
        <v>0</v>
      </c>
      <c r="K1476">
        <v>0</v>
      </c>
      <c r="L1476">
        <v>3</v>
      </c>
      <c r="M1476">
        <v>4208.6187</v>
      </c>
      <c r="N1476" t="s">
        <v>368</v>
      </c>
      <c r="O1476">
        <v>2024</v>
      </c>
    </row>
    <row r="1477" spans="1:15" x14ac:dyDescent="0.3">
      <c r="A1477" t="s">
        <v>493</v>
      </c>
      <c r="B1477" t="s">
        <v>536</v>
      </c>
      <c r="C1477" t="s">
        <v>90</v>
      </c>
      <c r="D1477">
        <v>0</v>
      </c>
      <c r="E1477">
        <v>0</v>
      </c>
      <c r="G1477">
        <v>0</v>
      </c>
      <c r="H1477">
        <v>45092</v>
      </c>
      <c r="I1477">
        <v>45092</v>
      </c>
      <c r="J1477">
        <v>0</v>
      </c>
      <c r="K1477">
        <v>0</v>
      </c>
      <c r="L1477">
        <v>0</v>
      </c>
      <c r="M1477">
        <v>0</v>
      </c>
      <c r="N1477" t="s">
        <v>368</v>
      </c>
      <c r="O1477">
        <v>2024</v>
      </c>
    </row>
    <row r="1478" spans="1:15" x14ac:dyDescent="0.3">
      <c r="A1478" t="s">
        <v>495</v>
      </c>
      <c r="B1478" t="s">
        <v>114</v>
      </c>
      <c r="C1478" t="s">
        <v>90</v>
      </c>
      <c r="D1478">
        <v>2</v>
      </c>
      <c r="E1478">
        <v>2138.3901000000001</v>
      </c>
      <c r="G1478">
        <v>0</v>
      </c>
      <c r="H1478">
        <v>45092</v>
      </c>
      <c r="I1478">
        <v>45092</v>
      </c>
      <c r="J1478">
        <v>0</v>
      </c>
      <c r="K1478">
        <v>0</v>
      </c>
      <c r="L1478">
        <v>2</v>
      </c>
      <c r="M1478">
        <v>2138.3901000000001</v>
      </c>
      <c r="N1478" t="s">
        <v>368</v>
      </c>
      <c r="O1478">
        <v>2024</v>
      </c>
    </row>
    <row r="1479" spans="1:15" x14ac:dyDescent="0.3">
      <c r="A1479" t="s">
        <v>496</v>
      </c>
      <c r="B1479" t="s">
        <v>537</v>
      </c>
      <c r="C1479" t="s">
        <v>90</v>
      </c>
      <c r="D1479">
        <v>0</v>
      </c>
      <c r="E1479">
        <v>0</v>
      </c>
      <c r="G1479">
        <v>0</v>
      </c>
      <c r="H1479">
        <v>45092</v>
      </c>
      <c r="I1479">
        <v>45092</v>
      </c>
      <c r="J1479">
        <v>0</v>
      </c>
      <c r="K1479">
        <v>0</v>
      </c>
      <c r="L1479">
        <v>0</v>
      </c>
      <c r="M1479">
        <v>0</v>
      </c>
      <c r="N1479" t="s">
        <v>368</v>
      </c>
      <c r="O1479">
        <v>2024</v>
      </c>
    </row>
    <row r="1480" spans="1:15" x14ac:dyDescent="0.3">
      <c r="A1480" t="s">
        <v>538</v>
      </c>
      <c r="B1480" t="s">
        <v>539</v>
      </c>
      <c r="C1480" t="s">
        <v>90</v>
      </c>
      <c r="D1480">
        <v>1</v>
      </c>
      <c r="E1480">
        <v>70.8</v>
      </c>
      <c r="G1480">
        <v>0</v>
      </c>
      <c r="H1480">
        <v>45092</v>
      </c>
      <c r="I1480">
        <v>45092</v>
      </c>
      <c r="J1480">
        <v>1</v>
      </c>
      <c r="K1480">
        <v>70.8</v>
      </c>
      <c r="L1480">
        <v>0</v>
      </c>
      <c r="M1480">
        <v>0</v>
      </c>
      <c r="N1480" t="s">
        <v>368</v>
      </c>
      <c r="O1480">
        <v>2024</v>
      </c>
    </row>
    <row r="1481" spans="1:15" x14ac:dyDescent="0.3">
      <c r="A1481" t="s">
        <v>540</v>
      </c>
      <c r="B1481" t="s">
        <v>541</v>
      </c>
      <c r="C1481" t="s">
        <v>90</v>
      </c>
      <c r="D1481">
        <v>6</v>
      </c>
      <c r="E1481">
        <v>3679.9806666666668</v>
      </c>
      <c r="G1481">
        <v>0</v>
      </c>
      <c r="H1481">
        <v>45092</v>
      </c>
      <c r="I1481">
        <v>45092</v>
      </c>
      <c r="J1481">
        <v>0</v>
      </c>
      <c r="K1481">
        <v>0</v>
      </c>
      <c r="L1481">
        <v>6</v>
      </c>
      <c r="M1481">
        <v>3679.9806666666668</v>
      </c>
      <c r="N1481" t="s">
        <v>368</v>
      </c>
      <c r="O1481">
        <v>2024</v>
      </c>
    </row>
    <row r="1482" spans="1:15" x14ac:dyDescent="0.3">
      <c r="A1482" t="s">
        <v>176</v>
      </c>
      <c r="B1482" t="s">
        <v>560</v>
      </c>
      <c r="C1482" t="s">
        <v>261</v>
      </c>
      <c r="D1482">
        <v>1</v>
      </c>
      <c r="E1482">
        <v>576.23599999999999</v>
      </c>
      <c r="F1482">
        <v>0</v>
      </c>
      <c r="G1482">
        <v>0</v>
      </c>
      <c r="H1482">
        <v>45092</v>
      </c>
      <c r="I1482">
        <v>45092</v>
      </c>
      <c r="J1482">
        <v>1</v>
      </c>
      <c r="K1482">
        <v>576.23599999999999</v>
      </c>
      <c r="L1482">
        <v>0</v>
      </c>
      <c r="M1482">
        <v>0</v>
      </c>
      <c r="N1482" t="s">
        <v>368</v>
      </c>
      <c r="O1482">
        <v>2024</v>
      </c>
    </row>
    <row r="1483" spans="1:15" x14ac:dyDescent="0.3">
      <c r="A1483" t="s">
        <v>179</v>
      </c>
      <c r="B1483" t="s">
        <v>561</v>
      </c>
      <c r="C1483" t="s">
        <v>90</v>
      </c>
      <c r="D1483">
        <v>15</v>
      </c>
      <c r="E1483">
        <v>86.435399999999987</v>
      </c>
      <c r="F1483">
        <v>500</v>
      </c>
      <c r="G1483">
        <v>576.23599999999999</v>
      </c>
      <c r="H1483">
        <v>45092</v>
      </c>
      <c r="I1483">
        <v>45092</v>
      </c>
      <c r="J1483">
        <v>54</v>
      </c>
      <c r="K1483">
        <v>17.28708</v>
      </c>
      <c r="L1483">
        <v>461</v>
      </c>
      <c r="M1483">
        <v>531.29</v>
      </c>
      <c r="N1483" t="s">
        <v>368</v>
      </c>
      <c r="O1483">
        <v>2024</v>
      </c>
    </row>
    <row r="1484" spans="1:15" x14ac:dyDescent="0.3">
      <c r="A1484" t="s">
        <v>182</v>
      </c>
      <c r="B1484" t="s">
        <v>660</v>
      </c>
      <c r="C1484" t="s">
        <v>261</v>
      </c>
      <c r="D1484">
        <v>1</v>
      </c>
      <c r="E1484">
        <v>2350.0100000000002</v>
      </c>
      <c r="F1484">
        <v>0</v>
      </c>
      <c r="G1484">
        <v>0</v>
      </c>
      <c r="H1484">
        <v>45092</v>
      </c>
      <c r="I1484">
        <v>45092</v>
      </c>
      <c r="J1484">
        <v>0</v>
      </c>
      <c r="K1484">
        <v>0</v>
      </c>
      <c r="M1484">
        <v>2350.0100000000002</v>
      </c>
      <c r="N1484" t="s">
        <v>368</v>
      </c>
      <c r="O1484">
        <v>2024</v>
      </c>
    </row>
    <row r="1485" spans="1:15" x14ac:dyDescent="0.3">
      <c r="A1485" t="s">
        <v>184</v>
      </c>
      <c r="B1485" t="s">
        <v>660</v>
      </c>
      <c r="C1485" t="s">
        <v>90</v>
      </c>
      <c r="D1485">
        <v>199</v>
      </c>
      <c r="E1485">
        <v>806.99999673052002</v>
      </c>
      <c r="F1485">
        <v>0</v>
      </c>
      <c r="G1485">
        <v>0</v>
      </c>
      <c r="H1485">
        <v>45092</v>
      </c>
      <c r="I1485">
        <v>45092</v>
      </c>
      <c r="J1485">
        <v>120</v>
      </c>
      <c r="K1485">
        <v>486.63316385760004</v>
      </c>
      <c r="L1485">
        <v>79</v>
      </c>
      <c r="M1485">
        <v>320.36683287291999</v>
      </c>
      <c r="N1485" t="s">
        <v>368</v>
      </c>
      <c r="O1485">
        <v>2024</v>
      </c>
    </row>
    <row r="1486" spans="1:15" x14ac:dyDescent="0.3">
      <c r="A1486" t="s">
        <v>186</v>
      </c>
      <c r="B1486" t="s">
        <v>661</v>
      </c>
      <c r="C1486" t="s">
        <v>565</v>
      </c>
      <c r="D1486">
        <v>5</v>
      </c>
      <c r="E1486">
        <v>2448.73861771978</v>
      </c>
      <c r="F1486">
        <v>0</v>
      </c>
      <c r="G1486">
        <v>0</v>
      </c>
      <c r="H1486">
        <v>45092</v>
      </c>
      <c r="I1486">
        <v>45092</v>
      </c>
      <c r="J1486">
        <v>0</v>
      </c>
      <c r="K1486">
        <v>0</v>
      </c>
      <c r="L1486">
        <v>5</v>
      </c>
      <c r="M1486">
        <v>2448.73861771978</v>
      </c>
      <c r="N1486" t="s">
        <v>368</v>
      </c>
      <c r="O1486">
        <v>2024</v>
      </c>
    </row>
    <row r="1487" spans="1:15" x14ac:dyDescent="0.3">
      <c r="A1487" t="s">
        <v>188</v>
      </c>
      <c r="B1487" t="s">
        <v>662</v>
      </c>
      <c r="C1487" t="s">
        <v>90</v>
      </c>
      <c r="D1487">
        <v>84</v>
      </c>
      <c r="E1487">
        <v>411.95451445320867</v>
      </c>
      <c r="F1487">
        <v>0</v>
      </c>
      <c r="H1487">
        <v>45152</v>
      </c>
      <c r="I1487">
        <v>45152</v>
      </c>
      <c r="J1487">
        <v>22</v>
      </c>
      <c r="K1487">
        <v>107.89284902345942</v>
      </c>
      <c r="L1487">
        <v>62</v>
      </c>
      <c r="M1487">
        <v>304.06166542974927</v>
      </c>
      <c r="N1487" t="s">
        <v>368</v>
      </c>
      <c r="O1487">
        <v>2024</v>
      </c>
    </row>
    <row r="1488" spans="1:15" x14ac:dyDescent="0.3">
      <c r="A1488" t="s">
        <v>190</v>
      </c>
      <c r="B1488" t="s">
        <v>663</v>
      </c>
      <c r="C1488" t="s">
        <v>565</v>
      </c>
      <c r="D1488">
        <v>2</v>
      </c>
      <c r="E1488">
        <v>800</v>
      </c>
      <c r="F1488">
        <v>3</v>
      </c>
      <c r="G1488">
        <v>1150</v>
      </c>
      <c r="H1488">
        <v>45152</v>
      </c>
      <c r="I1488">
        <v>45152</v>
      </c>
      <c r="J1488">
        <v>3</v>
      </c>
      <c r="K1488">
        <v>1200</v>
      </c>
      <c r="L1488">
        <v>2</v>
      </c>
      <c r="M1488">
        <v>750</v>
      </c>
      <c r="N1488" t="s">
        <v>368</v>
      </c>
      <c r="O1488">
        <v>2024</v>
      </c>
    </row>
    <row r="1489" spans="1:15" x14ac:dyDescent="0.3">
      <c r="A1489" t="s">
        <v>192</v>
      </c>
      <c r="B1489" t="s">
        <v>664</v>
      </c>
      <c r="C1489" t="s">
        <v>90</v>
      </c>
      <c r="D1489">
        <v>46</v>
      </c>
      <c r="E1489">
        <v>196.26015950413225</v>
      </c>
      <c r="F1489">
        <v>300</v>
      </c>
      <c r="G1489">
        <v>1200</v>
      </c>
      <c r="H1489">
        <v>45152</v>
      </c>
      <c r="I1489">
        <v>45152</v>
      </c>
      <c r="J1489">
        <v>306</v>
      </c>
      <c r="K1489">
        <v>480.04</v>
      </c>
      <c r="L1489">
        <v>40</v>
      </c>
      <c r="M1489">
        <v>159.22999999999999</v>
      </c>
      <c r="N1489" t="s">
        <v>368</v>
      </c>
      <c r="O1489">
        <v>2024</v>
      </c>
    </row>
    <row r="1490" spans="1:15" x14ac:dyDescent="0.3">
      <c r="A1490" t="s">
        <v>194</v>
      </c>
      <c r="B1490" t="s">
        <v>569</v>
      </c>
      <c r="C1490" t="s">
        <v>570</v>
      </c>
      <c r="D1490">
        <v>5</v>
      </c>
      <c r="E1490">
        <v>1367.0114440359475</v>
      </c>
      <c r="F1490">
        <v>50</v>
      </c>
      <c r="G1490">
        <v>16520</v>
      </c>
      <c r="H1490">
        <v>45092</v>
      </c>
      <c r="I1490">
        <v>45092</v>
      </c>
      <c r="J1490">
        <v>19</v>
      </c>
      <c r="K1490">
        <v>4671.0114440359475</v>
      </c>
      <c r="L1490">
        <v>36</v>
      </c>
      <c r="M1490">
        <v>11894.4</v>
      </c>
      <c r="N1490" t="s">
        <v>368</v>
      </c>
      <c r="O1490">
        <v>2024</v>
      </c>
    </row>
    <row r="1491" spans="1:15" x14ac:dyDescent="0.3">
      <c r="A1491" t="s">
        <v>197</v>
      </c>
      <c r="B1491" t="s">
        <v>571</v>
      </c>
      <c r="C1491" t="s">
        <v>570</v>
      </c>
      <c r="D1491">
        <v>11</v>
      </c>
      <c r="E1491">
        <v>2775.4269230769228</v>
      </c>
      <c r="F1491">
        <v>10</v>
      </c>
      <c r="G1491">
        <v>5097.6000000000004</v>
      </c>
      <c r="H1491">
        <v>45152</v>
      </c>
      <c r="I1491">
        <v>45152</v>
      </c>
      <c r="J1491">
        <v>3</v>
      </c>
      <c r="K1491">
        <v>249.31153846153845</v>
      </c>
      <c r="L1491">
        <v>18</v>
      </c>
      <c r="M1491">
        <v>6980.59</v>
      </c>
      <c r="N1491" t="s">
        <v>368</v>
      </c>
      <c r="O1491">
        <v>2024</v>
      </c>
    </row>
    <row r="1492" spans="1:15" x14ac:dyDescent="0.3">
      <c r="A1492" t="s">
        <v>199</v>
      </c>
      <c r="B1492" t="s">
        <v>572</v>
      </c>
      <c r="C1492" t="s">
        <v>90</v>
      </c>
      <c r="D1492">
        <v>3</v>
      </c>
      <c r="E1492">
        <v>17.700000000000003</v>
      </c>
      <c r="F1492">
        <v>0</v>
      </c>
      <c r="G1492">
        <v>0</v>
      </c>
      <c r="H1492">
        <v>45152</v>
      </c>
      <c r="I1492">
        <v>45152</v>
      </c>
      <c r="J1492">
        <v>0</v>
      </c>
      <c r="K1492">
        <v>0</v>
      </c>
      <c r="L1492">
        <v>3</v>
      </c>
      <c r="M1492">
        <v>17.700000000000003</v>
      </c>
      <c r="N1492" t="s">
        <v>368</v>
      </c>
      <c r="O1492">
        <v>2024</v>
      </c>
    </row>
    <row r="1493" spans="1:15" x14ac:dyDescent="0.3">
      <c r="A1493" t="s">
        <v>202</v>
      </c>
      <c r="B1493" t="s">
        <v>187</v>
      </c>
      <c r="C1493" t="s">
        <v>90</v>
      </c>
      <c r="D1493">
        <v>0</v>
      </c>
      <c r="E1493">
        <v>0</v>
      </c>
      <c r="F1493">
        <v>0</v>
      </c>
      <c r="G1493">
        <v>0</v>
      </c>
      <c r="H1493">
        <v>45092</v>
      </c>
      <c r="I1493">
        <v>45092</v>
      </c>
      <c r="J1493">
        <v>0</v>
      </c>
      <c r="K1493">
        <v>0</v>
      </c>
      <c r="L1493">
        <v>0</v>
      </c>
      <c r="M1493">
        <v>0</v>
      </c>
      <c r="N1493" t="s">
        <v>368</v>
      </c>
      <c r="O1493">
        <v>2024</v>
      </c>
    </row>
    <row r="1494" spans="1:15" x14ac:dyDescent="0.3">
      <c r="A1494" t="s">
        <v>204</v>
      </c>
      <c r="B1494" t="s">
        <v>189</v>
      </c>
      <c r="C1494" t="s">
        <v>90</v>
      </c>
      <c r="D1494">
        <v>35</v>
      </c>
      <c r="E1494">
        <v>681.43477538185084</v>
      </c>
      <c r="F1494">
        <v>0</v>
      </c>
      <c r="G1494">
        <v>0</v>
      </c>
      <c r="H1494">
        <v>45152</v>
      </c>
      <c r="I1494">
        <v>45152</v>
      </c>
      <c r="J1494">
        <v>0</v>
      </c>
      <c r="K1494">
        <v>0</v>
      </c>
      <c r="L1494">
        <v>35</v>
      </c>
      <c r="M1494">
        <v>681.43477538185084</v>
      </c>
      <c r="N1494" t="s">
        <v>368</v>
      </c>
      <c r="O1494">
        <v>2024</v>
      </c>
    </row>
    <row r="1495" spans="1:15" x14ac:dyDescent="0.3">
      <c r="A1495" t="s">
        <v>206</v>
      </c>
      <c r="B1495" t="s">
        <v>573</v>
      </c>
      <c r="C1495" t="s">
        <v>574</v>
      </c>
      <c r="D1495">
        <v>1</v>
      </c>
      <c r="E1495">
        <v>527.46</v>
      </c>
      <c r="F1495">
        <v>0</v>
      </c>
      <c r="G1495">
        <v>0</v>
      </c>
      <c r="H1495">
        <v>45152</v>
      </c>
      <c r="I1495">
        <v>45152</v>
      </c>
      <c r="J1495">
        <v>0</v>
      </c>
      <c r="K1495">
        <v>0</v>
      </c>
      <c r="L1495">
        <v>1</v>
      </c>
      <c r="M1495">
        <v>527.46</v>
      </c>
      <c r="N1495" t="s">
        <v>368</v>
      </c>
      <c r="O1495">
        <v>2024</v>
      </c>
    </row>
    <row r="1496" spans="1:15" x14ac:dyDescent="0.3">
      <c r="A1496" t="s">
        <v>208</v>
      </c>
      <c r="B1496" t="s">
        <v>193</v>
      </c>
      <c r="C1496" t="s">
        <v>90</v>
      </c>
      <c r="D1496">
        <v>10</v>
      </c>
      <c r="E1496">
        <v>441.14437508518472</v>
      </c>
      <c r="F1496">
        <v>0</v>
      </c>
      <c r="G1496">
        <v>0</v>
      </c>
      <c r="H1496">
        <v>45092</v>
      </c>
      <c r="I1496">
        <v>45092</v>
      </c>
      <c r="J1496">
        <v>8</v>
      </c>
      <c r="K1496">
        <v>352.91550006814776</v>
      </c>
      <c r="L1496">
        <v>2</v>
      </c>
      <c r="M1496">
        <v>88.228875017036955</v>
      </c>
      <c r="N1496" t="s">
        <v>368</v>
      </c>
      <c r="O1496">
        <v>2024</v>
      </c>
    </row>
    <row r="1497" spans="1:15" x14ac:dyDescent="0.3">
      <c r="A1497" t="s">
        <v>210</v>
      </c>
      <c r="B1497" t="s">
        <v>665</v>
      </c>
      <c r="C1497" t="s">
        <v>196</v>
      </c>
      <c r="D1497">
        <v>2</v>
      </c>
      <c r="E1497">
        <v>124.35142857142861</v>
      </c>
      <c r="F1497">
        <v>0</v>
      </c>
      <c r="G1497">
        <v>0</v>
      </c>
      <c r="H1497">
        <v>45092</v>
      </c>
      <c r="I1497">
        <v>45092</v>
      </c>
      <c r="J1497">
        <v>0</v>
      </c>
      <c r="K1497">
        <v>0</v>
      </c>
      <c r="L1497">
        <v>2</v>
      </c>
      <c r="M1497">
        <v>124.35142857142861</v>
      </c>
      <c r="N1497" t="s">
        <v>368</v>
      </c>
      <c r="O1497">
        <v>2024</v>
      </c>
    </row>
    <row r="1498" spans="1:15" x14ac:dyDescent="0.3">
      <c r="A1498" t="s">
        <v>212</v>
      </c>
      <c r="B1498" t="s">
        <v>198</v>
      </c>
      <c r="C1498" t="s">
        <v>196</v>
      </c>
      <c r="D1498">
        <v>3</v>
      </c>
      <c r="E1498">
        <v>800.98500000000001</v>
      </c>
      <c r="F1498">
        <v>0</v>
      </c>
      <c r="G1498">
        <v>0</v>
      </c>
      <c r="H1498">
        <v>45092</v>
      </c>
      <c r="I1498">
        <v>45092</v>
      </c>
      <c r="J1498">
        <v>0</v>
      </c>
      <c r="K1498">
        <v>0</v>
      </c>
      <c r="L1498">
        <v>3</v>
      </c>
      <c r="M1498">
        <v>800.98500000000001</v>
      </c>
      <c r="N1498" t="s">
        <v>368</v>
      </c>
      <c r="O1498">
        <v>2024</v>
      </c>
    </row>
    <row r="1499" spans="1:15" x14ac:dyDescent="0.3">
      <c r="A1499" t="s">
        <v>214</v>
      </c>
      <c r="B1499" t="s">
        <v>200</v>
      </c>
      <c r="C1499" t="s">
        <v>201</v>
      </c>
      <c r="D1499">
        <v>15</v>
      </c>
      <c r="E1499">
        <v>144.02608695652174</v>
      </c>
      <c r="F1499">
        <v>0</v>
      </c>
      <c r="G1499">
        <v>0</v>
      </c>
      <c r="H1499">
        <v>45152</v>
      </c>
      <c r="I1499">
        <v>45152</v>
      </c>
      <c r="J1499">
        <v>1</v>
      </c>
      <c r="K1499">
        <v>9.6017391304347832</v>
      </c>
      <c r="L1499">
        <v>14</v>
      </c>
      <c r="M1499">
        <v>134.42434782608694</v>
      </c>
      <c r="N1499" t="s">
        <v>368</v>
      </c>
      <c r="O1499">
        <v>2024</v>
      </c>
    </row>
    <row r="1500" spans="1:15" x14ac:dyDescent="0.3">
      <c r="A1500" t="s">
        <v>216</v>
      </c>
      <c r="B1500" t="s">
        <v>575</v>
      </c>
      <c r="C1500" t="s">
        <v>201</v>
      </c>
      <c r="D1500">
        <v>5</v>
      </c>
      <c r="E1500">
        <v>153.4</v>
      </c>
      <c r="F1500">
        <v>0</v>
      </c>
      <c r="G1500">
        <v>0</v>
      </c>
      <c r="H1500">
        <v>45152</v>
      </c>
      <c r="I1500">
        <v>45152</v>
      </c>
      <c r="J1500">
        <v>1</v>
      </c>
      <c r="K1500">
        <v>30.68</v>
      </c>
      <c r="L1500">
        <v>4</v>
      </c>
      <c r="M1500">
        <v>122.72</v>
      </c>
      <c r="N1500" t="s">
        <v>368</v>
      </c>
      <c r="O1500">
        <v>2024</v>
      </c>
    </row>
    <row r="1501" spans="1:15" x14ac:dyDescent="0.3">
      <c r="A1501" t="s">
        <v>218</v>
      </c>
      <c r="B1501" t="s">
        <v>666</v>
      </c>
      <c r="C1501" t="s">
        <v>201</v>
      </c>
      <c r="D1501">
        <v>3</v>
      </c>
      <c r="E1501">
        <v>56.13428571428571</v>
      </c>
      <c r="F1501">
        <v>0</v>
      </c>
      <c r="G1501">
        <v>0</v>
      </c>
      <c r="H1501">
        <v>45152</v>
      </c>
      <c r="I1501">
        <v>45152</v>
      </c>
      <c r="J1501">
        <v>1</v>
      </c>
      <c r="K1501">
        <v>18.71142857142857</v>
      </c>
      <c r="L1501">
        <v>2</v>
      </c>
      <c r="M1501">
        <v>37.42285714285714</v>
      </c>
      <c r="N1501" t="s">
        <v>368</v>
      </c>
      <c r="O1501">
        <v>2024</v>
      </c>
    </row>
    <row r="1502" spans="1:15" x14ac:dyDescent="0.3">
      <c r="A1502" t="s">
        <v>220</v>
      </c>
      <c r="B1502" t="s">
        <v>577</v>
      </c>
      <c r="C1502" t="s">
        <v>201</v>
      </c>
      <c r="D1502">
        <v>5</v>
      </c>
      <c r="E1502">
        <v>215.35</v>
      </c>
      <c r="F1502">
        <v>0</v>
      </c>
      <c r="G1502">
        <v>0</v>
      </c>
      <c r="H1502">
        <v>45152</v>
      </c>
      <c r="I1502">
        <v>45152</v>
      </c>
      <c r="J1502">
        <v>0</v>
      </c>
      <c r="K1502">
        <v>0</v>
      </c>
      <c r="L1502">
        <v>5</v>
      </c>
      <c r="M1502">
        <v>215.35</v>
      </c>
      <c r="N1502" t="s">
        <v>368</v>
      </c>
      <c r="O1502">
        <v>2024</v>
      </c>
    </row>
    <row r="1503" spans="1:15" x14ac:dyDescent="0.3">
      <c r="A1503" t="s">
        <v>222</v>
      </c>
      <c r="B1503" t="s">
        <v>578</v>
      </c>
      <c r="C1503" t="s">
        <v>201</v>
      </c>
      <c r="D1503">
        <v>3</v>
      </c>
      <c r="E1503">
        <v>179.95</v>
      </c>
      <c r="F1503">
        <v>0</v>
      </c>
      <c r="G1503">
        <v>0</v>
      </c>
      <c r="H1503">
        <v>45152</v>
      </c>
      <c r="I1503">
        <v>45152</v>
      </c>
      <c r="J1503">
        <v>0</v>
      </c>
      <c r="K1503">
        <v>0</v>
      </c>
      <c r="L1503">
        <v>3</v>
      </c>
      <c r="M1503">
        <v>179.95</v>
      </c>
      <c r="N1503" t="s">
        <v>368</v>
      </c>
      <c r="O1503">
        <v>2024</v>
      </c>
    </row>
    <row r="1504" spans="1:15" x14ac:dyDescent="0.3">
      <c r="A1504" t="s">
        <v>225</v>
      </c>
      <c r="B1504" t="s">
        <v>620</v>
      </c>
      <c r="C1504" t="s">
        <v>201</v>
      </c>
      <c r="D1504">
        <v>32</v>
      </c>
      <c r="E1504">
        <v>2645.15625</v>
      </c>
      <c r="F1504">
        <v>0</v>
      </c>
      <c r="G1504">
        <v>0</v>
      </c>
      <c r="H1504">
        <v>45092</v>
      </c>
      <c r="I1504">
        <v>45092</v>
      </c>
      <c r="J1504">
        <v>0</v>
      </c>
      <c r="K1504">
        <v>0</v>
      </c>
      <c r="L1504">
        <v>32</v>
      </c>
      <c r="M1504">
        <v>2645.15625</v>
      </c>
      <c r="N1504" t="s">
        <v>368</v>
      </c>
      <c r="O1504">
        <v>2024</v>
      </c>
    </row>
    <row r="1505" spans="1:15" x14ac:dyDescent="0.3">
      <c r="A1505" t="s">
        <v>227</v>
      </c>
      <c r="B1505" t="s">
        <v>667</v>
      </c>
      <c r="C1505" t="s">
        <v>201</v>
      </c>
      <c r="D1505">
        <v>2</v>
      </c>
      <c r="E1505">
        <v>165.322265625</v>
      </c>
      <c r="F1505">
        <v>0</v>
      </c>
      <c r="G1505">
        <v>0</v>
      </c>
      <c r="H1505">
        <v>45093</v>
      </c>
      <c r="I1505">
        <v>45093</v>
      </c>
      <c r="J1505">
        <v>0</v>
      </c>
      <c r="K1505">
        <v>0</v>
      </c>
      <c r="L1505">
        <v>2</v>
      </c>
      <c r="M1505">
        <v>165.322265625</v>
      </c>
      <c r="N1505" t="s">
        <v>368</v>
      </c>
      <c r="O1505">
        <v>2024</v>
      </c>
    </row>
    <row r="1506" spans="1:15" x14ac:dyDescent="0.3">
      <c r="A1506" t="s">
        <v>229</v>
      </c>
      <c r="B1506" t="s">
        <v>207</v>
      </c>
      <c r="C1506" t="s">
        <v>90</v>
      </c>
      <c r="D1506">
        <v>0</v>
      </c>
      <c r="E1506">
        <v>0</v>
      </c>
      <c r="F1506">
        <v>0</v>
      </c>
      <c r="G1506">
        <v>0</v>
      </c>
      <c r="H1506">
        <v>45092</v>
      </c>
      <c r="I1506">
        <v>45092</v>
      </c>
      <c r="J1506">
        <v>0</v>
      </c>
      <c r="K1506">
        <v>0</v>
      </c>
      <c r="L1506">
        <v>0</v>
      </c>
      <c r="M1506">
        <v>0</v>
      </c>
      <c r="N1506" t="s">
        <v>368</v>
      </c>
      <c r="O1506">
        <v>2024</v>
      </c>
    </row>
    <row r="1507" spans="1:15" x14ac:dyDescent="0.3">
      <c r="A1507" t="s">
        <v>231</v>
      </c>
      <c r="B1507" t="s">
        <v>579</v>
      </c>
      <c r="C1507" t="s">
        <v>90</v>
      </c>
      <c r="D1507">
        <v>2</v>
      </c>
      <c r="E1507">
        <v>1735.26</v>
      </c>
      <c r="F1507">
        <v>0</v>
      </c>
      <c r="G1507">
        <v>0</v>
      </c>
      <c r="H1507">
        <v>45152</v>
      </c>
      <c r="I1507">
        <v>45152</v>
      </c>
      <c r="J1507">
        <v>0</v>
      </c>
      <c r="K1507">
        <v>0</v>
      </c>
      <c r="L1507">
        <v>2</v>
      </c>
      <c r="M1507">
        <v>1735.26</v>
      </c>
      <c r="N1507" t="s">
        <v>368</v>
      </c>
      <c r="O1507">
        <v>2024</v>
      </c>
    </row>
    <row r="1508" spans="1:15" x14ac:dyDescent="0.3">
      <c r="A1508" t="s">
        <v>233</v>
      </c>
      <c r="B1508" t="s">
        <v>580</v>
      </c>
      <c r="C1508" t="s">
        <v>90</v>
      </c>
      <c r="D1508">
        <v>3</v>
      </c>
      <c r="E1508">
        <v>196.36500000000001</v>
      </c>
      <c r="F1508">
        <v>10</v>
      </c>
      <c r="G1508">
        <v>933.71</v>
      </c>
      <c r="H1508">
        <v>45152</v>
      </c>
      <c r="I1508">
        <v>45152</v>
      </c>
      <c r="J1508">
        <v>5</v>
      </c>
      <c r="K1508">
        <v>272.5</v>
      </c>
      <c r="L1508">
        <v>8</v>
      </c>
      <c r="M1508">
        <v>726.67</v>
      </c>
      <c r="N1508" t="s">
        <v>368</v>
      </c>
      <c r="O1508">
        <v>2024</v>
      </c>
    </row>
    <row r="1509" spans="1:15" x14ac:dyDescent="0.3">
      <c r="A1509" t="s">
        <v>235</v>
      </c>
      <c r="B1509" t="s">
        <v>209</v>
      </c>
      <c r="C1509" t="s">
        <v>261</v>
      </c>
      <c r="D1509">
        <v>11</v>
      </c>
      <c r="E1509">
        <v>455.0526315789474</v>
      </c>
      <c r="F1509">
        <v>0</v>
      </c>
      <c r="G1509">
        <v>0</v>
      </c>
      <c r="H1509">
        <v>45152</v>
      </c>
      <c r="I1509">
        <v>45152</v>
      </c>
      <c r="J1509">
        <v>1</v>
      </c>
      <c r="K1509">
        <v>41.368421052631582</v>
      </c>
      <c r="L1509">
        <v>10</v>
      </c>
      <c r="M1509">
        <v>413.68421052631584</v>
      </c>
      <c r="N1509" t="s">
        <v>368</v>
      </c>
      <c r="O1509">
        <v>2024</v>
      </c>
    </row>
    <row r="1510" spans="1:15" x14ac:dyDescent="0.3">
      <c r="A1510" t="s">
        <v>237</v>
      </c>
      <c r="B1510" t="s">
        <v>668</v>
      </c>
      <c r="C1510" t="s">
        <v>90</v>
      </c>
      <c r="D1510">
        <v>11</v>
      </c>
      <c r="E1510">
        <v>36.312280701754389</v>
      </c>
      <c r="F1510">
        <v>12</v>
      </c>
      <c r="G1510">
        <v>41.368421052631582</v>
      </c>
      <c r="H1510">
        <v>45092</v>
      </c>
      <c r="I1510">
        <v>45092</v>
      </c>
      <c r="J1510">
        <v>12</v>
      </c>
      <c r="K1510">
        <v>39.613397129186609</v>
      </c>
      <c r="L1510">
        <v>11</v>
      </c>
      <c r="M1510">
        <v>38.07</v>
      </c>
      <c r="N1510" t="s">
        <v>368</v>
      </c>
      <c r="O1510">
        <v>2024</v>
      </c>
    </row>
    <row r="1511" spans="1:15" x14ac:dyDescent="0.3">
      <c r="A1511" t="s">
        <v>239</v>
      </c>
      <c r="B1511" t="s">
        <v>669</v>
      </c>
      <c r="C1511" t="s">
        <v>261</v>
      </c>
      <c r="D1511">
        <v>1</v>
      </c>
      <c r="E1511">
        <v>51.054545454545448</v>
      </c>
      <c r="F1511">
        <v>12</v>
      </c>
      <c r="G1511">
        <v>1384.13</v>
      </c>
      <c r="H1511">
        <v>45152</v>
      </c>
      <c r="I1511">
        <v>45152</v>
      </c>
      <c r="J1511">
        <v>5</v>
      </c>
      <c r="K1511">
        <v>346.03250000000003</v>
      </c>
      <c r="L1511">
        <v>8</v>
      </c>
      <c r="M1511">
        <v>922.75</v>
      </c>
      <c r="N1511" t="s">
        <v>368</v>
      </c>
      <c r="O1511">
        <v>2024</v>
      </c>
    </row>
    <row r="1512" spans="1:15" x14ac:dyDescent="0.3">
      <c r="A1512" t="s">
        <v>241</v>
      </c>
      <c r="B1512" t="s">
        <v>670</v>
      </c>
      <c r="C1512" t="s">
        <v>90</v>
      </c>
      <c r="D1512">
        <v>2</v>
      </c>
      <c r="E1512">
        <v>8.5054545454544979</v>
      </c>
      <c r="F1512">
        <v>48</v>
      </c>
      <c r="G1512">
        <v>230.69</v>
      </c>
      <c r="H1512">
        <v>45092</v>
      </c>
      <c r="I1512">
        <v>45092</v>
      </c>
      <c r="J1512">
        <v>39</v>
      </c>
      <c r="K1512">
        <v>211.46</v>
      </c>
      <c r="L1512">
        <v>11</v>
      </c>
      <c r="M1512">
        <v>105.72</v>
      </c>
      <c r="N1512" t="s">
        <v>368</v>
      </c>
      <c r="O1512">
        <v>2024</v>
      </c>
    </row>
    <row r="1513" spans="1:15" x14ac:dyDescent="0.3">
      <c r="A1513" t="s">
        <v>243</v>
      </c>
      <c r="B1513" t="s">
        <v>584</v>
      </c>
      <c r="C1513" t="s">
        <v>261</v>
      </c>
      <c r="D1513">
        <v>3</v>
      </c>
      <c r="E1513">
        <v>280.79999999999995</v>
      </c>
      <c r="F1513">
        <v>5</v>
      </c>
      <c r="G1513">
        <v>576.72</v>
      </c>
      <c r="H1513">
        <v>45152</v>
      </c>
      <c r="I1513">
        <v>45152</v>
      </c>
      <c r="J1513">
        <v>0</v>
      </c>
      <c r="K1513">
        <v>0</v>
      </c>
      <c r="L1513">
        <v>8</v>
      </c>
      <c r="M1513">
        <v>857.52</v>
      </c>
      <c r="N1513" t="s">
        <v>368</v>
      </c>
      <c r="O1513">
        <v>2024</v>
      </c>
    </row>
    <row r="1514" spans="1:15" x14ac:dyDescent="0.3">
      <c r="A1514" t="s">
        <v>245</v>
      </c>
      <c r="B1514" t="s">
        <v>671</v>
      </c>
      <c r="C1514" t="s">
        <v>90</v>
      </c>
      <c r="D1514">
        <v>6</v>
      </c>
      <c r="E1514">
        <v>46.8</v>
      </c>
      <c r="F1514">
        <v>0</v>
      </c>
      <c r="G1514">
        <v>0</v>
      </c>
      <c r="H1514">
        <v>45152</v>
      </c>
      <c r="I1514">
        <v>45152</v>
      </c>
      <c r="J1514">
        <v>2</v>
      </c>
      <c r="K1514">
        <v>15.6</v>
      </c>
      <c r="L1514">
        <v>4</v>
      </c>
      <c r="M1514">
        <v>31.199999999999996</v>
      </c>
      <c r="N1514" t="s">
        <v>368</v>
      </c>
      <c r="O1514">
        <v>2024</v>
      </c>
    </row>
    <row r="1515" spans="1:15" x14ac:dyDescent="0.3">
      <c r="A1515" t="s">
        <v>247</v>
      </c>
      <c r="B1515" t="s">
        <v>586</v>
      </c>
      <c r="C1515" t="s">
        <v>261</v>
      </c>
      <c r="D1515">
        <v>2</v>
      </c>
      <c r="E1515">
        <v>187.2</v>
      </c>
      <c r="F1515">
        <v>0</v>
      </c>
      <c r="G1515">
        <v>0</v>
      </c>
      <c r="H1515">
        <v>45152</v>
      </c>
      <c r="I1515">
        <v>45152</v>
      </c>
      <c r="J1515">
        <v>0</v>
      </c>
      <c r="K1515">
        <v>0</v>
      </c>
      <c r="L1515">
        <v>2</v>
      </c>
      <c r="M1515">
        <v>187.2</v>
      </c>
      <c r="N1515" t="s">
        <v>368</v>
      </c>
      <c r="O1515">
        <v>2024</v>
      </c>
    </row>
    <row r="1516" spans="1:15" x14ac:dyDescent="0.3">
      <c r="B1516" t="s">
        <v>672</v>
      </c>
      <c r="C1516" t="s">
        <v>90</v>
      </c>
      <c r="F1516">
        <v>1</v>
      </c>
      <c r="G1516">
        <v>2193.75</v>
      </c>
      <c r="H1516">
        <v>45337</v>
      </c>
      <c r="I1516">
        <v>45337</v>
      </c>
      <c r="J1516">
        <v>0</v>
      </c>
      <c r="L1516">
        <v>1</v>
      </c>
      <c r="M1516">
        <v>2193.75</v>
      </c>
      <c r="N1516" t="s">
        <v>368</v>
      </c>
      <c r="O1516">
        <v>2024</v>
      </c>
    </row>
    <row r="1517" spans="1:15" x14ac:dyDescent="0.3">
      <c r="A1517" t="s">
        <v>249</v>
      </c>
      <c r="B1517" t="s">
        <v>588</v>
      </c>
      <c r="C1517" t="s">
        <v>90</v>
      </c>
      <c r="D1517">
        <v>5</v>
      </c>
      <c r="E1517">
        <v>27.733333333333334</v>
      </c>
      <c r="F1517">
        <v>0</v>
      </c>
      <c r="G1517">
        <v>0</v>
      </c>
      <c r="H1517">
        <v>45152</v>
      </c>
      <c r="I1517">
        <v>45152</v>
      </c>
      <c r="J1517">
        <v>0</v>
      </c>
      <c r="K1517">
        <v>0</v>
      </c>
      <c r="L1517">
        <v>5</v>
      </c>
      <c r="M1517">
        <v>27.733333333333334</v>
      </c>
      <c r="N1517" t="s">
        <v>368</v>
      </c>
      <c r="O1517">
        <v>2024</v>
      </c>
    </row>
    <row r="1518" spans="1:15" x14ac:dyDescent="0.3">
      <c r="A1518" t="s">
        <v>251</v>
      </c>
      <c r="B1518" t="s">
        <v>217</v>
      </c>
      <c r="C1518" t="s">
        <v>201</v>
      </c>
      <c r="D1518">
        <v>13</v>
      </c>
      <c r="E1518">
        <v>377.138125</v>
      </c>
      <c r="F1518">
        <v>0</v>
      </c>
      <c r="G1518">
        <v>0</v>
      </c>
      <c r="H1518">
        <v>45152</v>
      </c>
      <c r="I1518">
        <v>45152</v>
      </c>
      <c r="J1518">
        <v>1</v>
      </c>
      <c r="K1518">
        <v>29.010625000000001</v>
      </c>
      <c r="L1518">
        <v>12</v>
      </c>
      <c r="M1518">
        <v>348.1275</v>
      </c>
      <c r="N1518" t="s">
        <v>368</v>
      </c>
      <c r="O1518">
        <v>2024</v>
      </c>
    </row>
    <row r="1519" spans="1:15" x14ac:dyDescent="0.3">
      <c r="A1519" t="s">
        <v>363</v>
      </c>
      <c r="B1519" t="s">
        <v>219</v>
      </c>
      <c r="C1519" t="s">
        <v>201</v>
      </c>
      <c r="D1519">
        <v>4</v>
      </c>
      <c r="E1519">
        <v>153.4</v>
      </c>
      <c r="F1519">
        <v>0</v>
      </c>
      <c r="G1519">
        <v>0</v>
      </c>
      <c r="H1519">
        <v>45152</v>
      </c>
      <c r="I1519">
        <v>45152</v>
      </c>
      <c r="J1519">
        <v>0</v>
      </c>
      <c r="K1519">
        <v>0</v>
      </c>
      <c r="L1519">
        <v>4</v>
      </c>
      <c r="M1519">
        <v>153.4</v>
      </c>
      <c r="N1519" t="s">
        <v>368</v>
      </c>
      <c r="O1519">
        <v>2024</v>
      </c>
    </row>
    <row r="1520" spans="1:15" x14ac:dyDescent="0.3">
      <c r="A1520" t="s">
        <v>364</v>
      </c>
      <c r="B1520" t="s">
        <v>359</v>
      </c>
      <c r="C1520" t="s">
        <v>90</v>
      </c>
      <c r="D1520">
        <v>2</v>
      </c>
      <c r="E1520">
        <v>7887.1200000000008</v>
      </c>
      <c r="F1520">
        <v>0</v>
      </c>
      <c r="G1520">
        <v>0</v>
      </c>
      <c r="H1520">
        <v>45092</v>
      </c>
      <c r="I1520">
        <v>45092</v>
      </c>
      <c r="J1520">
        <v>1</v>
      </c>
      <c r="K1520">
        <v>3943.5600000000004</v>
      </c>
      <c r="L1520">
        <v>1</v>
      </c>
      <c r="M1520">
        <v>3943.5600000000004</v>
      </c>
      <c r="N1520" t="s">
        <v>368</v>
      </c>
      <c r="O1520">
        <v>2024</v>
      </c>
    </row>
    <row r="1521" spans="1:15" x14ac:dyDescent="0.3">
      <c r="A1521" t="s">
        <v>501</v>
      </c>
      <c r="B1521" t="s">
        <v>223</v>
      </c>
      <c r="C1521" t="s">
        <v>90</v>
      </c>
      <c r="D1521">
        <v>2</v>
      </c>
      <c r="E1521">
        <v>10989.487000000001</v>
      </c>
      <c r="F1521">
        <v>0</v>
      </c>
      <c r="G1521">
        <v>0</v>
      </c>
      <c r="H1521">
        <v>45092</v>
      </c>
      <c r="I1521">
        <v>45092</v>
      </c>
      <c r="J1521">
        <v>0</v>
      </c>
      <c r="K1521">
        <v>0</v>
      </c>
      <c r="L1521">
        <v>2</v>
      </c>
      <c r="M1521">
        <v>10989.487000000001</v>
      </c>
      <c r="N1521" t="s">
        <v>368</v>
      </c>
      <c r="O1521">
        <v>2024</v>
      </c>
    </row>
    <row r="1522" spans="1:15" x14ac:dyDescent="0.3">
      <c r="A1522" t="s">
        <v>502</v>
      </c>
      <c r="B1522" t="s">
        <v>226</v>
      </c>
      <c r="C1522" t="s">
        <v>90</v>
      </c>
      <c r="D1522">
        <v>1</v>
      </c>
      <c r="E1522">
        <v>5610.9</v>
      </c>
      <c r="F1522">
        <v>0</v>
      </c>
      <c r="G1522">
        <v>0</v>
      </c>
      <c r="H1522">
        <v>45092</v>
      </c>
      <c r="I1522">
        <v>45092</v>
      </c>
      <c r="J1522">
        <v>0</v>
      </c>
      <c r="K1522">
        <v>0</v>
      </c>
      <c r="L1522">
        <v>1</v>
      </c>
      <c r="M1522">
        <v>5610.9</v>
      </c>
      <c r="N1522" t="s">
        <v>368</v>
      </c>
      <c r="O1522">
        <v>2024</v>
      </c>
    </row>
    <row r="1523" spans="1:15" x14ac:dyDescent="0.3">
      <c r="A1523" t="s">
        <v>503</v>
      </c>
      <c r="B1523" t="s">
        <v>228</v>
      </c>
      <c r="C1523" t="s">
        <v>90</v>
      </c>
      <c r="D1523">
        <v>1</v>
      </c>
      <c r="E1523">
        <v>11239.5</v>
      </c>
      <c r="F1523">
        <v>0</v>
      </c>
      <c r="G1523">
        <v>0</v>
      </c>
      <c r="H1523">
        <v>45092</v>
      </c>
      <c r="I1523">
        <v>45092</v>
      </c>
      <c r="J1523">
        <v>0</v>
      </c>
      <c r="K1523">
        <v>0</v>
      </c>
      <c r="L1523">
        <v>1</v>
      </c>
      <c r="M1523">
        <v>11239.5</v>
      </c>
      <c r="N1523" t="s">
        <v>368</v>
      </c>
      <c r="O1523">
        <v>2024</v>
      </c>
    </row>
    <row r="1524" spans="1:15" x14ac:dyDescent="0.3">
      <c r="A1524" t="s">
        <v>504</v>
      </c>
      <c r="B1524" t="s">
        <v>230</v>
      </c>
      <c r="C1524" t="s">
        <v>90</v>
      </c>
      <c r="D1524">
        <v>1</v>
      </c>
      <c r="E1524">
        <v>6669.9971999999998</v>
      </c>
      <c r="F1524">
        <v>0</v>
      </c>
      <c r="G1524">
        <v>0</v>
      </c>
      <c r="H1524">
        <v>45092</v>
      </c>
      <c r="I1524">
        <v>45092</v>
      </c>
      <c r="J1524">
        <v>0</v>
      </c>
      <c r="K1524">
        <v>0</v>
      </c>
      <c r="L1524">
        <v>1</v>
      </c>
      <c r="M1524">
        <v>6669.9971999999998</v>
      </c>
      <c r="N1524" t="s">
        <v>368</v>
      </c>
      <c r="O1524">
        <v>2024</v>
      </c>
    </row>
    <row r="1525" spans="1:15" x14ac:dyDescent="0.3">
      <c r="A1525" t="s">
        <v>505</v>
      </c>
      <c r="B1525" t="s">
        <v>589</v>
      </c>
      <c r="C1525" t="s">
        <v>90</v>
      </c>
      <c r="D1525">
        <v>1</v>
      </c>
      <c r="E1525">
        <v>33.5</v>
      </c>
      <c r="F1525">
        <v>0</v>
      </c>
      <c r="G1525">
        <v>0</v>
      </c>
      <c r="H1525">
        <v>45152</v>
      </c>
      <c r="I1525">
        <v>45152</v>
      </c>
      <c r="J1525">
        <v>0</v>
      </c>
      <c r="K1525">
        <v>0</v>
      </c>
      <c r="L1525">
        <v>1</v>
      </c>
      <c r="M1525">
        <v>33.5</v>
      </c>
      <c r="N1525" t="s">
        <v>368</v>
      </c>
      <c r="O1525">
        <v>2024</v>
      </c>
    </row>
    <row r="1526" spans="1:15" x14ac:dyDescent="0.3">
      <c r="A1526" t="s">
        <v>506</v>
      </c>
      <c r="B1526" t="s">
        <v>232</v>
      </c>
      <c r="C1526" t="s">
        <v>90</v>
      </c>
      <c r="D1526">
        <v>3</v>
      </c>
      <c r="E1526">
        <v>1982.4</v>
      </c>
      <c r="F1526">
        <v>0</v>
      </c>
      <c r="G1526">
        <v>0</v>
      </c>
      <c r="H1526">
        <v>45152</v>
      </c>
      <c r="I1526">
        <v>45152</v>
      </c>
      <c r="J1526">
        <v>3</v>
      </c>
      <c r="K1526">
        <v>1982.4</v>
      </c>
      <c r="L1526">
        <v>0</v>
      </c>
      <c r="M1526">
        <v>0</v>
      </c>
      <c r="N1526" t="s">
        <v>368</v>
      </c>
      <c r="O1526">
        <v>2024</v>
      </c>
    </row>
    <row r="1527" spans="1:15" x14ac:dyDescent="0.3">
      <c r="A1527" t="s">
        <v>507</v>
      </c>
      <c r="B1527" t="s">
        <v>360</v>
      </c>
      <c r="C1527" t="s">
        <v>90</v>
      </c>
      <c r="D1527">
        <v>0</v>
      </c>
      <c r="E1527">
        <v>0</v>
      </c>
      <c r="F1527">
        <v>0</v>
      </c>
      <c r="G1527">
        <v>0</v>
      </c>
      <c r="H1527">
        <v>45092</v>
      </c>
      <c r="I1527">
        <v>45092</v>
      </c>
      <c r="J1527">
        <v>0</v>
      </c>
      <c r="K1527">
        <v>0</v>
      </c>
      <c r="L1527">
        <v>0</v>
      </c>
      <c r="M1527">
        <v>0</v>
      </c>
      <c r="N1527" t="s">
        <v>368</v>
      </c>
      <c r="O1527">
        <v>2024</v>
      </c>
    </row>
    <row r="1528" spans="1:15" x14ac:dyDescent="0.3">
      <c r="A1528" t="s">
        <v>511</v>
      </c>
      <c r="B1528" t="s">
        <v>234</v>
      </c>
      <c r="C1528" t="s">
        <v>90</v>
      </c>
      <c r="D1528">
        <v>0</v>
      </c>
      <c r="E1528">
        <v>0</v>
      </c>
      <c r="F1528">
        <v>0</v>
      </c>
      <c r="G1528">
        <v>0</v>
      </c>
      <c r="H1528">
        <v>45092</v>
      </c>
      <c r="I1528">
        <v>45092</v>
      </c>
      <c r="J1528">
        <v>0</v>
      </c>
      <c r="K1528">
        <v>0</v>
      </c>
      <c r="L1528">
        <v>0</v>
      </c>
      <c r="M1528">
        <v>0</v>
      </c>
      <c r="N1528" t="s">
        <v>368</v>
      </c>
      <c r="O1528">
        <v>2024</v>
      </c>
    </row>
    <row r="1529" spans="1:15" x14ac:dyDescent="0.3">
      <c r="A1529" t="s">
        <v>514</v>
      </c>
      <c r="B1529" t="s">
        <v>590</v>
      </c>
      <c r="C1529" t="s">
        <v>90</v>
      </c>
      <c r="D1529">
        <v>3</v>
      </c>
      <c r="E1529">
        <v>1491.8174999999999</v>
      </c>
      <c r="F1529">
        <v>0</v>
      </c>
      <c r="G1529">
        <v>0</v>
      </c>
      <c r="H1529">
        <v>45093</v>
      </c>
      <c r="I1529">
        <v>45093</v>
      </c>
      <c r="J1529">
        <v>1</v>
      </c>
      <c r="K1529">
        <v>497.27249999999998</v>
      </c>
      <c r="L1529">
        <v>2</v>
      </c>
      <c r="M1529">
        <v>994.54499999999985</v>
      </c>
      <c r="N1529" t="s">
        <v>368</v>
      </c>
      <c r="O1529">
        <v>2024</v>
      </c>
    </row>
    <row r="1530" spans="1:15" x14ac:dyDescent="0.3">
      <c r="A1530" t="s">
        <v>515</v>
      </c>
      <c r="B1530" t="s">
        <v>591</v>
      </c>
      <c r="C1530" t="s">
        <v>90</v>
      </c>
      <c r="D1530">
        <v>3</v>
      </c>
      <c r="E1530">
        <v>1491.8105882352943</v>
      </c>
      <c r="F1530">
        <v>0</v>
      </c>
      <c r="G1530">
        <v>0</v>
      </c>
      <c r="H1530">
        <v>45094</v>
      </c>
      <c r="I1530">
        <v>45094</v>
      </c>
      <c r="J1530">
        <v>1</v>
      </c>
      <c r="K1530">
        <v>497.27019607843141</v>
      </c>
      <c r="L1530">
        <v>2</v>
      </c>
      <c r="M1530">
        <v>994.54039215686294</v>
      </c>
      <c r="N1530" t="s">
        <v>368</v>
      </c>
      <c r="O1530">
        <v>2024</v>
      </c>
    </row>
    <row r="1531" spans="1:15" x14ac:dyDescent="0.3">
      <c r="A1531" t="s">
        <v>516</v>
      </c>
      <c r="B1531" t="s">
        <v>592</v>
      </c>
      <c r="C1531" t="s">
        <v>90</v>
      </c>
      <c r="D1531">
        <v>4</v>
      </c>
      <c r="E1531">
        <v>1989.0805882352943</v>
      </c>
      <c r="F1531">
        <v>0</v>
      </c>
      <c r="G1531">
        <v>0</v>
      </c>
      <c r="H1531">
        <v>45095</v>
      </c>
      <c r="I1531">
        <v>45095</v>
      </c>
      <c r="J1531">
        <v>1</v>
      </c>
      <c r="K1531">
        <v>497.27014705882357</v>
      </c>
      <c r="L1531">
        <v>3</v>
      </c>
      <c r="M1531">
        <v>1491.8104411764707</v>
      </c>
      <c r="N1531" t="s">
        <v>368</v>
      </c>
      <c r="O1531">
        <v>2024</v>
      </c>
    </row>
    <row r="1532" spans="1:15" x14ac:dyDescent="0.3">
      <c r="A1532" t="s">
        <v>517</v>
      </c>
      <c r="B1532" t="s">
        <v>593</v>
      </c>
      <c r="C1532" t="s">
        <v>90</v>
      </c>
      <c r="D1532">
        <v>3</v>
      </c>
      <c r="E1532">
        <v>1491.8105882352943</v>
      </c>
      <c r="F1532">
        <v>0</v>
      </c>
      <c r="G1532">
        <v>0</v>
      </c>
      <c r="H1532">
        <v>45096</v>
      </c>
      <c r="I1532">
        <v>45096</v>
      </c>
      <c r="J1532">
        <v>3</v>
      </c>
      <c r="K1532">
        <v>1491.8105882352943</v>
      </c>
      <c r="L1532">
        <v>0</v>
      </c>
      <c r="M1532">
        <v>0</v>
      </c>
      <c r="N1532" t="s">
        <v>368</v>
      </c>
      <c r="O1532">
        <v>2024</v>
      </c>
    </row>
    <row r="1533" spans="1:15" x14ac:dyDescent="0.3">
      <c r="A1533" t="s">
        <v>515</v>
      </c>
      <c r="B1533" t="s">
        <v>238</v>
      </c>
      <c r="C1533" t="s">
        <v>90</v>
      </c>
      <c r="D1533">
        <v>6</v>
      </c>
      <c r="E1533">
        <v>42834</v>
      </c>
      <c r="F1533">
        <v>0</v>
      </c>
      <c r="G1533">
        <v>0</v>
      </c>
      <c r="H1533">
        <v>45092</v>
      </c>
      <c r="I1533">
        <v>45092</v>
      </c>
      <c r="J1533">
        <v>0</v>
      </c>
      <c r="K1533">
        <v>0</v>
      </c>
      <c r="L1533">
        <v>6</v>
      </c>
      <c r="M1533">
        <v>42834</v>
      </c>
      <c r="N1533" t="s">
        <v>368</v>
      </c>
      <c r="O1533">
        <v>2024</v>
      </c>
    </row>
    <row r="1534" spans="1:15" x14ac:dyDescent="0.3">
      <c r="A1534" t="s">
        <v>516</v>
      </c>
      <c r="B1534" t="s">
        <v>240</v>
      </c>
      <c r="C1534" t="s">
        <v>90</v>
      </c>
      <c r="D1534">
        <v>0</v>
      </c>
      <c r="E1534">
        <v>0</v>
      </c>
      <c r="F1534">
        <v>12</v>
      </c>
      <c r="G1534">
        <v>6726</v>
      </c>
      <c r="H1534">
        <v>45337</v>
      </c>
      <c r="I1534">
        <v>45337</v>
      </c>
      <c r="J1534">
        <v>0</v>
      </c>
      <c r="K1534">
        <v>0</v>
      </c>
      <c r="L1534">
        <v>12</v>
      </c>
      <c r="M1534">
        <v>6726</v>
      </c>
      <c r="N1534" t="s">
        <v>368</v>
      </c>
      <c r="O1534">
        <v>2024</v>
      </c>
    </row>
    <row r="1535" spans="1:15" x14ac:dyDescent="0.3">
      <c r="A1535" t="s">
        <v>517</v>
      </c>
      <c r="B1535" t="s">
        <v>242</v>
      </c>
      <c r="C1535" t="s">
        <v>90</v>
      </c>
      <c r="D1535">
        <v>0</v>
      </c>
      <c r="E1535">
        <v>0</v>
      </c>
      <c r="F1535">
        <v>6</v>
      </c>
      <c r="G1535">
        <v>552.24</v>
      </c>
      <c r="H1535">
        <v>45337</v>
      </c>
      <c r="I1535">
        <v>45337</v>
      </c>
      <c r="K1535">
        <v>0</v>
      </c>
      <c r="L1535">
        <v>6</v>
      </c>
      <c r="M1535">
        <v>552.24</v>
      </c>
      <c r="N1535" t="s">
        <v>368</v>
      </c>
      <c r="O1535">
        <v>2024</v>
      </c>
    </row>
    <row r="1536" spans="1:15" x14ac:dyDescent="0.3">
      <c r="A1536" t="s">
        <v>519</v>
      </c>
      <c r="B1536" t="s">
        <v>673</v>
      </c>
      <c r="C1536" t="s">
        <v>261</v>
      </c>
      <c r="D1536">
        <v>0</v>
      </c>
      <c r="E1536">
        <v>0</v>
      </c>
      <c r="F1536">
        <v>10</v>
      </c>
      <c r="G1536">
        <v>8910.1200000000008</v>
      </c>
      <c r="H1536">
        <v>45337</v>
      </c>
      <c r="I1536">
        <v>45337</v>
      </c>
      <c r="J1536">
        <v>2</v>
      </c>
      <c r="K1536">
        <v>1782.0240000000001</v>
      </c>
      <c r="L1536">
        <v>8</v>
      </c>
      <c r="M1536">
        <v>7128.0960000000005</v>
      </c>
      <c r="N1536" t="s">
        <v>368</v>
      </c>
      <c r="O1536">
        <v>2024</v>
      </c>
    </row>
    <row r="1537" spans="1:15" x14ac:dyDescent="0.3">
      <c r="A1537" t="s">
        <v>546</v>
      </c>
      <c r="B1537" t="s">
        <v>244</v>
      </c>
      <c r="C1537" t="s">
        <v>90</v>
      </c>
      <c r="D1537">
        <v>0</v>
      </c>
      <c r="E1537">
        <v>0</v>
      </c>
      <c r="F1537">
        <v>50</v>
      </c>
      <c r="G1537">
        <v>891.01</v>
      </c>
      <c r="H1537">
        <v>45092</v>
      </c>
      <c r="I1537">
        <v>45092</v>
      </c>
      <c r="J1537">
        <v>49</v>
      </c>
      <c r="K1537">
        <v>873.18979999999999</v>
      </c>
      <c r="L1537">
        <v>1</v>
      </c>
      <c r="M1537">
        <v>35.64</v>
      </c>
      <c r="N1537" t="s">
        <v>368</v>
      </c>
      <c r="O1537">
        <v>2024</v>
      </c>
    </row>
    <row r="1538" spans="1:15" x14ac:dyDescent="0.3">
      <c r="A1538" t="s">
        <v>547</v>
      </c>
      <c r="B1538" t="s">
        <v>361</v>
      </c>
      <c r="C1538" t="s">
        <v>90</v>
      </c>
      <c r="D1538">
        <v>0</v>
      </c>
      <c r="E1538">
        <v>0</v>
      </c>
      <c r="F1538">
        <v>0</v>
      </c>
      <c r="G1538">
        <v>0</v>
      </c>
      <c r="H1538">
        <v>45092</v>
      </c>
      <c r="I1538">
        <v>45092</v>
      </c>
      <c r="J1538">
        <v>0</v>
      </c>
      <c r="K1538">
        <v>0</v>
      </c>
      <c r="L1538">
        <v>0</v>
      </c>
      <c r="M1538">
        <v>0</v>
      </c>
      <c r="N1538" t="s">
        <v>368</v>
      </c>
      <c r="O1538">
        <v>2024</v>
      </c>
    </row>
    <row r="1539" spans="1:15" x14ac:dyDescent="0.3">
      <c r="A1539" t="s">
        <v>548</v>
      </c>
      <c r="B1539" t="s">
        <v>362</v>
      </c>
      <c r="C1539" t="s">
        <v>201</v>
      </c>
      <c r="D1539">
        <v>0</v>
      </c>
      <c r="E1539">
        <v>0</v>
      </c>
      <c r="F1539">
        <v>0</v>
      </c>
      <c r="G1539">
        <v>0</v>
      </c>
      <c r="H1539">
        <v>45092</v>
      </c>
      <c r="I1539">
        <v>45092</v>
      </c>
      <c r="J1539">
        <v>0</v>
      </c>
      <c r="K1539">
        <v>0</v>
      </c>
      <c r="L1539">
        <v>0</v>
      </c>
      <c r="M1539">
        <v>0</v>
      </c>
      <c r="N1539" t="s">
        <v>368</v>
      </c>
      <c r="O1539">
        <v>2024</v>
      </c>
    </row>
    <row r="1540" spans="1:15" x14ac:dyDescent="0.3">
      <c r="A1540" t="s">
        <v>549</v>
      </c>
      <c r="B1540" t="s">
        <v>248</v>
      </c>
      <c r="C1540" t="s">
        <v>201</v>
      </c>
      <c r="D1540">
        <v>0</v>
      </c>
      <c r="E1540">
        <v>0</v>
      </c>
      <c r="F1540">
        <v>0</v>
      </c>
      <c r="G1540">
        <v>0</v>
      </c>
      <c r="H1540">
        <v>45092</v>
      </c>
      <c r="I1540">
        <v>45092</v>
      </c>
      <c r="J1540">
        <v>0</v>
      </c>
      <c r="K1540">
        <v>0</v>
      </c>
      <c r="L1540">
        <v>0</v>
      </c>
      <c r="M1540">
        <v>0</v>
      </c>
      <c r="N1540" t="s">
        <v>368</v>
      </c>
      <c r="O1540">
        <v>2024</v>
      </c>
    </row>
    <row r="1541" spans="1:15" x14ac:dyDescent="0.3">
      <c r="A1541" t="s">
        <v>550</v>
      </c>
      <c r="B1541" t="s">
        <v>250</v>
      </c>
      <c r="C1541" t="s">
        <v>201</v>
      </c>
      <c r="D1541">
        <v>0</v>
      </c>
      <c r="E1541">
        <v>0</v>
      </c>
      <c r="F1541">
        <v>0</v>
      </c>
      <c r="G1541">
        <v>0</v>
      </c>
      <c r="H1541">
        <v>45092</v>
      </c>
      <c r="I1541">
        <v>45092</v>
      </c>
      <c r="J1541">
        <v>0</v>
      </c>
      <c r="K1541">
        <v>0</v>
      </c>
      <c r="L1541">
        <v>0</v>
      </c>
      <c r="M1541">
        <v>0</v>
      </c>
      <c r="N1541" t="s">
        <v>368</v>
      </c>
      <c r="O1541">
        <v>2024</v>
      </c>
    </row>
    <row r="1542" spans="1:15" x14ac:dyDescent="0.3">
      <c r="A1542" t="s">
        <v>552</v>
      </c>
      <c r="B1542" t="s">
        <v>674</v>
      </c>
      <c r="C1542" t="s">
        <v>90</v>
      </c>
      <c r="D1542">
        <v>0</v>
      </c>
      <c r="E1542">
        <v>0</v>
      </c>
      <c r="F1542">
        <v>0</v>
      </c>
      <c r="G1542">
        <v>0</v>
      </c>
      <c r="H1542">
        <v>45092</v>
      </c>
      <c r="I1542">
        <v>45092</v>
      </c>
      <c r="J1542">
        <v>0</v>
      </c>
      <c r="K1542">
        <v>0</v>
      </c>
      <c r="L1542">
        <v>0</v>
      </c>
      <c r="M1542">
        <v>0</v>
      </c>
      <c r="N1542" t="s">
        <v>368</v>
      </c>
      <c r="O1542">
        <v>2024</v>
      </c>
    </row>
    <row r="1543" spans="1:15" x14ac:dyDescent="0.3">
      <c r="A1543" t="s">
        <v>554</v>
      </c>
      <c r="B1543" t="s">
        <v>595</v>
      </c>
      <c r="C1543" t="s">
        <v>90</v>
      </c>
      <c r="D1543">
        <v>0</v>
      </c>
      <c r="E1543">
        <v>0</v>
      </c>
      <c r="F1543">
        <v>0</v>
      </c>
      <c r="G1543">
        <v>0</v>
      </c>
      <c r="H1543">
        <v>45092</v>
      </c>
      <c r="I1543">
        <v>45092</v>
      </c>
      <c r="J1543">
        <v>0</v>
      </c>
      <c r="K1543">
        <v>0</v>
      </c>
      <c r="L1543">
        <v>0</v>
      </c>
      <c r="M1543">
        <v>0</v>
      </c>
      <c r="N1543" t="s">
        <v>368</v>
      </c>
      <c r="O1543">
        <v>2024</v>
      </c>
    </row>
    <row r="1544" spans="1:15" x14ac:dyDescent="0.3">
      <c r="A1544" t="s">
        <v>605</v>
      </c>
      <c r="B1544" t="s">
        <v>596</v>
      </c>
      <c r="C1544" t="s">
        <v>90</v>
      </c>
      <c r="D1544">
        <v>2</v>
      </c>
      <c r="E1544">
        <v>582.41999999999996</v>
      </c>
      <c r="F1544">
        <v>0</v>
      </c>
      <c r="G1544">
        <v>0</v>
      </c>
      <c r="H1544">
        <v>45092</v>
      </c>
      <c r="I1544">
        <v>45092</v>
      </c>
      <c r="J1544">
        <v>0</v>
      </c>
      <c r="K1544">
        <v>0</v>
      </c>
      <c r="L1544">
        <v>2</v>
      </c>
      <c r="M1544">
        <v>582.41999999999996</v>
      </c>
      <c r="N1544" t="s">
        <v>368</v>
      </c>
      <c r="O1544">
        <v>2024</v>
      </c>
    </row>
    <row r="1545" spans="1:15" x14ac:dyDescent="0.3">
      <c r="A1545" t="s">
        <v>554</v>
      </c>
      <c r="B1545" t="s">
        <v>369</v>
      </c>
      <c r="C1545" t="s">
        <v>90</v>
      </c>
      <c r="D1545">
        <v>2</v>
      </c>
      <c r="E1545">
        <v>67.333333333333343</v>
      </c>
      <c r="F1545">
        <v>6</v>
      </c>
      <c r="G1545">
        <v>283.87</v>
      </c>
      <c r="H1545">
        <v>45337</v>
      </c>
      <c r="I1545">
        <v>45337</v>
      </c>
      <c r="J1545">
        <v>2</v>
      </c>
      <c r="K1545">
        <v>67.333333333333343</v>
      </c>
      <c r="L1545">
        <v>6</v>
      </c>
      <c r="M1545">
        <v>272.17</v>
      </c>
      <c r="N1545" t="s">
        <v>368</v>
      </c>
      <c r="O1545">
        <v>2024</v>
      </c>
    </row>
    <row r="1546" spans="1:15" x14ac:dyDescent="0.3">
      <c r="A1546" t="s">
        <v>605</v>
      </c>
      <c r="B1546" t="s">
        <v>370</v>
      </c>
      <c r="C1546" t="s">
        <v>90</v>
      </c>
      <c r="D1546">
        <v>0</v>
      </c>
      <c r="E1546">
        <v>0</v>
      </c>
      <c r="F1546">
        <v>12</v>
      </c>
      <c r="G1546">
        <v>580.36</v>
      </c>
      <c r="H1546">
        <v>45337</v>
      </c>
      <c r="I1546">
        <v>45337</v>
      </c>
      <c r="J1546">
        <v>0</v>
      </c>
      <c r="K1546">
        <v>0</v>
      </c>
      <c r="L1546">
        <v>12</v>
      </c>
      <c r="M1546">
        <v>580.36</v>
      </c>
      <c r="N1546" t="s">
        <v>368</v>
      </c>
      <c r="O1546">
        <v>2024</v>
      </c>
    </row>
    <row r="1547" spans="1:15" x14ac:dyDescent="0.3">
      <c r="A1547" t="s">
        <v>607</v>
      </c>
      <c r="B1547" t="s">
        <v>371</v>
      </c>
      <c r="C1547" t="s">
        <v>90</v>
      </c>
      <c r="D1547">
        <v>0</v>
      </c>
      <c r="E1547">
        <v>0</v>
      </c>
      <c r="F1547">
        <v>0</v>
      </c>
      <c r="G1547">
        <v>0</v>
      </c>
      <c r="H1547">
        <v>45092</v>
      </c>
      <c r="I1547">
        <v>45092</v>
      </c>
      <c r="J1547">
        <v>0</v>
      </c>
      <c r="K1547">
        <v>0</v>
      </c>
      <c r="L1547">
        <v>0</v>
      </c>
      <c r="M1547">
        <v>0</v>
      </c>
      <c r="N1547" t="s">
        <v>368</v>
      </c>
      <c r="O1547">
        <v>2024</v>
      </c>
    </row>
    <row r="1548" spans="1:15" x14ac:dyDescent="0.3">
      <c r="A1548" t="s">
        <v>609</v>
      </c>
      <c r="B1548" t="s">
        <v>597</v>
      </c>
      <c r="C1548" t="s">
        <v>90</v>
      </c>
      <c r="D1548">
        <v>6</v>
      </c>
      <c r="E1548">
        <v>117.22428571428571</v>
      </c>
      <c r="F1548">
        <v>6</v>
      </c>
      <c r="G1548">
        <v>184</v>
      </c>
      <c r="H1548">
        <v>45337</v>
      </c>
      <c r="I1548">
        <v>45337</v>
      </c>
      <c r="J1548">
        <v>0</v>
      </c>
      <c r="K1548">
        <v>0</v>
      </c>
      <c r="L1548">
        <v>12</v>
      </c>
      <c r="M1548">
        <v>301.22428571428571</v>
      </c>
      <c r="N1548" t="s">
        <v>368</v>
      </c>
      <c r="O1548">
        <v>2024</v>
      </c>
    </row>
    <row r="1549" spans="1:15" x14ac:dyDescent="0.3">
      <c r="B1549" t="s">
        <v>675</v>
      </c>
      <c r="C1549" t="s">
        <v>90</v>
      </c>
      <c r="F1549">
        <v>6</v>
      </c>
      <c r="G1549">
        <v>184</v>
      </c>
      <c r="H1549">
        <v>45337</v>
      </c>
      <c r="I1549">
        <v>45337</v>
      </c>
      <c r="J1549">
        <v>0</v>
      </c>
      <c r="L1549">
        <v>6</v>
      </c>
      <c r="M1549">
        <v>184</v>
      </c>
      <c r="N1549" t="s">
        <v>368</v>
      </c>
      <c r="O1549">
        <v>2024</v>
      </c>
    </row>
    <row r="1550" spans="1:15" x14ac:dyDescent="0.3">
      <c r="A1550" t="s">
        <v>616</v>
      </c>
      <c r="B1550" t="s">
        <v>598</v>
      </c>
      <c r="C1550" t="s">
        <v>90</v>
      </c>
      <c r="D1550">
        <v>2</v>
      </c>
      <c r="E1550">
        <v>35.209999999999994</v>
      </c>
      <c r="H1550">
        <v>45152</v>
      </c>
      <c r="I1550">
        <v>45152</v>
      </c>
      <c r="J1550">
        <v>2</v>
      </c>
      <c r="K1550">
        <v>35.209999999999994</v>
      </c>
      <c r="L1550">
        <v>0</v>
      </c>
      <c r="M1550">
        <v>0</v>
      </c>
      <c r="N1550" t="s">
        <v>368</v>
      </c>
      <c r="O1550">
        <v>2024</v>
      </c>
    </row>
    <row r="1551" spans="1:15" x14ac:dyDescent="0.3">
      <c r="A1551" t="s">
        <v>617</v>
      </c>
      <c r="B1551" t="s">
        <v>599</v>
      </c>
      <c r="C1551" t="s">
        <v>90</v>
      </c>
      <c r="D1551">
        <v>0</v>
      </c>
      <c r="E1551">
        <v>0</v>
      </c>
      <c r="F1551">
        <v>10</v>
      </c>
      <c r="G1551">
        <v>306.66000000000003</v>
      </c>
      <c r="H1551">
        <v>45337</v>
      </c>
      <c r="I1551">
        <v>45337</v>
      </c>
      <c r="K1551">
        <v>0</v>
      </c>
      <c r="L1551">
        <v>10</v>
      </c>
      <c r="M1551">
        <v>306.66000000000003</v>
      </c>
      <c r="N1551" t="s">
        <v>368</v>
      </c>
      <c r="O1551">
        <v>2024</v>
      </c>
    </row>
    <row r="1552" spans="1:15" x14ac:dyDescent="0.3">
      <c r="A1552" t="s">
        <v>621</v>
      </c>
      <c r="B1552" t="s">
        <v>600</v>
      </c>
      <c r="C1552" t="s">
        <v>90</v>
      </c>
      <c r="D1552">
        <v>2</v>
      </c>
      <c r="E1552">
        <v>35.21</v>
      </c>
      <c r="F1552">
        <v>0</v>
      </c>
      <c r="G1552">
        <v>0</v>
      </c>
      <c r="H1552">
        <v>45152</v>
      </c>
      <c r="I1552">
        <v>45152</v>
      </c>
      <c r="J1552">
        <v>0</v>
      </c>
      <c r="K1552">
        <v>0</v>
      </c>
      <c r="L1552">
        <v>2</v>
      </c>
      <c r="M1552">
        <v>35.21</v>
      </c>
      <c r="N1552" t="s">
        <v>368</v>
      </c>
      <c r="O1552">
        <v>2024</v>
      </c>
    </row>
    <row r="1553" spans="1:15" x14ac:dyDescent="0.3">
      <c r="A1553" t="s">
        <v>618</v>
      </c>
      <c r="B1553" t="s">
        <v>601</v>
      </c>
      <c r="C1553" t="s">
        <v>90</v>
      </c>
      <c r="D1553">
        <v>1</v>
      </c>
      <c r="E1553">
        <v>17.605</v>
      </c>
      <c r="F1553">
        <v>0</v>
      </c>
      <c r="G1553">
        <v>0</v>
      </c>
      <c r="H1553">
        <v>45152</v>
      </c>
      <c r="I1553">
        <v>45152</v>
      </c>
      <c r="J1553">
        <v>0</v>
      </c>
      <c r="K1553">
        <v>0</v>
      </c>
      <c r="L1553">
        <v>1</v>
      </c>
      <c r="M1553">
        <v>17.605</v>
      </c>
      <c r="N1553" t="s">
        <v>368</v>
      </c>
      <c r="O1553">
        <v>2024</v>
      </c>
    </row>
    <row r="1554" spans="1:15" x14ac:dyDescent="0.3">
      <c r="A1554" t="s">
        <v>622</v>
      </c>
      <c r="B1554" t="s">
        <v>602</v>
      </c>
      <c r="C1554" t="s">
        <v>90</v>
      </c>
      <c r="D1554">
        <v>1</v>
      </c>
      <c r="E1554">
        <v>17.605</v>
      </c>
      <c r="F1554">
        <v>0</v>
      </c>
      <c r="G1554">
        <v>0</v>
      </c>
      <c r="H1554">
        <v>45152</v>
      </c>
      <c r="I1554">
        <v>45152</v>
      </c>
      <c r="J1554">
        <v>0</v>
      </c>
      <c r="K1554">
        <v>0</v>
      </c>
      <c r="L1554">
        <v>1</v>
      </c>
      <c r="M1554">
        <v>17.605</v>
      </c>
      <c r="N1554" t="s">
        <v>368</v>
      </c>
      <c r="O1554">
        <v>2024</v>
      </c>
    </row>
    <row r="1555" spans="1:15" x14ac:dyDescent="0.3">
      <c r="A1555" t="s">
        <v>623</v>
      </c>
      <c r="B1555" t="s">
        <v>603</v>
      </c>
      <c r="C1555" t="s">
        <v>90</v>
      </c>
      <c r="D1555">
        <v>1</v>
      </c>
      <c r="E1555">
        <v>13.995000000000001</v>
      </c>
      <c r="F1555">
        <v>8</v>
      </c>
      <c r="G1555">
        <v>264.32</v>
      </c>
      <c r="H1555">
        <v>45337</v>
      </c>
      <c r="I1555">
        <v>45337</v>
      </c>
      <c r="J1555">
        <v>1</v>
      </c>
      <c r="K1555">
        <v>13.995000000000001</v>
      </c>
      <c r="L1555">
        <v>8</v>
      </c>
      <c r="M1555">
        <v>264.32</v>
      </c>
      <c r="N1555" t="s">
        <v>368</v>
      </c>
      <c r="O1555">
        <v>2024</v>
      </c>
    </row>
    <row r="1556" spans="1:15" x14ac:dyDescent="0.3">
      <c r="A1556" t="s">
        <v>624</v>
      </c>
      <c r="B1556" t="s">
        <v>604</v>
      </c>
      <c r="C1556" t="s">
        <v>90</v>
      </c>
      <c r="D1556">
        <v>1</v>
      </c>
      <c r="E1556">
        <v>13.995000000000001</v>
      </c>
      <c r="F1556">
        <v>6</v>
      </c>
      <c r="G1556">
        <v>198.24</v>
      </c>
      <c r="H1556">
        <v>45337</v>
      </c>
      <c r="I1556">
        <v>45337</v>
      </c>
      <c r="J1556">
        <v>1</v>
      </c>
      <c r="K1556">
        <v>13.995000000000001</v>
      </c>
      <c r="L1556">
        <v>6</v>
      </c>
      <c r="M1556">
        <v>198.24</v>
      </c>
      <c r="N1556" t="s">
        <v>368</v>
      </c>
      <c r="O1556">
        <v>2024</v>
      </c>
    </row>
    <row r="1557" spans="1:15" x14ac:dyDescent="0.3">
      <c r="A1557" t="s">
        <v>625</v>
      </c>
      <c r="B1557" t="s">
        <v>606</v>
      </c>
      <c r="C1557" t="s">
        <v>90</v>
      </c>
      <c r="D1557">
        <v>4</v>
      </c>
      <c r="E1557">
        <v>55.98</v>
      </c>
      <c r="F1557">
        <v>6</v>
      </c>
      <c r="G1557">
        <v>198.24</v>
      </c>
      <c r="H1557">
        <v>45337</v>
      </c>
      <c r="I1557">
        <v>45337</v>
      </c>
      <c r="J1557">
        <v>0</v>
      </c>
      <c r="K1557">
        <v>0</v>
      </c>
      <c r="L1557">
        <v>10</v>
      </c>
      <c r="M1557">
        <v>254.22</v>
      </c>
      <c r="N1557" t="s">
        <v>368</v>
      </c>
      <c r="O1557">
        <v>2024</v>
      </c>
    </row>
    <row r="1558" spans="1:15" x14ac:dyDescent="0.3">
      <c r="A1558" t="s">
        <v>626</v>
      </c>
      <c r="B1558" t="s">
        <v>608</v>
      </c>
      <c r="C1558" t="s">
        <v>90</v>
      </c>
      <c r="D1558">
        <v>5</v>
      </c>
      <c r="E1558">
        <v>69.974999999999994</v>
      </c>
      <c r="F1558">
        <v>6</v>
      </c>
      <c r="G1558">
        <v>198.24</v>
      </c>
      <c r="H1558">
        <v>45337</v>
      </c>
      <c r="I1558">
        <v>45337</v>
      </c>
      <c r="J1558">
        <v>1</v>
      </c>
      <c r="K1558">
        <v>13.994999999999999</v>
      </c>
      <c r="L1558">
        <v>10</v>
      </c>
      <c r="M1558">
        <v>254.22000000000003</v>
      </c>
      <c r="N1558" t="s">
        <v>368</v>
      </c>
      <c r="O1558">
        <v>2024</v>
      </c>
    </row>
    <row r="1559" spans="1:15" x14ac:dyDescent="0.3">
      <c r="A1559" t="s">
        <v>627</v>
      </c>
      <c r="B1559" t="s">
        <v>610</v>
      </c>
      <c r="C1559" t="s">
        <v>90</v>
      </c>
      <c r="D1559">
        <v>0</v>
      </c>
      <c r="E1559">
        <v>0</v>
      </c>
      <c r="F1559">
        <v>6</v>
      </c>
      <c r="G1559">
        <v>198.24</v>
      </c>
      <c r="H1559">
        <v>45337</v>
      </c>
      <c r="I1559">
        <v>45337</v>
      </c>
      <c r="J1559">
        <v>0</v>
      </c>
      <c r="K1559">
        <v>0</v>
      </c>
      <c r="L1559">
        <v>6</v>
      </c>
      <c r="M1559">
        <v>198.24</v>
      </c>
      <c r="N1559" t="s">
        <v>368</v>
      </c>
      <c r="O1559">
        <v>2024</v>
      </c>
    </row>
    <row r="1560" spans="1:15" x14ac:dyDescent="0.3">
      <c r="A1560" t="s">
        <v>628</v>
      </c>
      <c r="B1560" t="s">
        <v>373</v>
      </c>
      <c r="C1560" t="s">
        <v>90</v>
      </c>
      <c r="D1560">
        <v>0</v>
      </c>
      <c r="E1560">
        <v>0</v>
      </c>
      <c r="F1560">
        <v>8</v>
      </c>
      <c r="G1560">
        <v>1840.8</v>
      </c>
      <c r="H1560">
        <v>45337</v>
      </c>
      <c r="I1560">
        <v>45337</v>
      </c>
      <c r="J1560">
        <v>2</v>
      </c>
      <c r="K1560">
        <v>460.2</v>
      </c>
      <c r="L1560">
        <v>6</v>
      </c>
      <c r="M1560">
        <v>1380.6</v>
      </c>
      <c r="N1560" t="s">
        <v>368</v>
      </c>
      <c r="O1560">
        <v>2024</v>
      </c>
    </row>
    <row r="1561" spans="1:15" x14ac:dyDescent="0.3">
      <c r="A1561" t="s">
        <v>629</v>
      </c>
      <c r="B1561" t="s">
        <v>611</v>
      </c>
      <c r="C1561" t="s">
        <v>201</v>
      </c>
      <c r="D1561">
        <v>7</v>
      </c>
      <c r="E1561">
        <v>1057</v>
      </c>
      <c r="F1561">
        <v>0</v>
      </c>
      <c r="G1561">
        <v>0</v>
      </c>
      <c r="H1561">
        <v>45152</v>
      </c>
      <c r="I1561">
        <v>45152</v>
      </c>
      <c r="J1561">
        <v>2</v>
      </c>
      <c r="K1561">
        <v>302</v>
      </c>
      <c r="L1561">
        <v>5</v>
      </c>
      <c r="M1561">
        <v>755</v>
      </c>
      <c r="N1561" t="s">
        <v>368</v>
      </c>
      <c r="O1561">
        <v>2024</v>
      </c>
    </row>
    <row r="1562" spans="1:15" x14ac:dyDescent="0.3">
      <c r="A1562" t="s">
        <v>630</v>
      </c>
      <c r="B1562" t="s">
        <v>374</v>
      </c>
      <c r="C1562" t="s">
        <v>90</v>
      </c>
      <c r="D1562">
        <v>0</v>
      </c>
      <c r="E1562">
        <v>0</v>
      </c>
      <c r="F1562">
        <v>10</v>
      </c>
      <c r="G1562">
        <v>354</v>
      </c>
      <c r="H1562">
        <v>45337</v>
      </c>
      <c r="I1562">
        <v>45337</v>
      </c>
      <c r="J1562">
        <v>1</v>
      </c>
      <c r="K1562">
        <v>35.4</v>
      </c>
      <c r="L1562">
        <v>9</v>
      </c>
      <c r="M1562">
        <v>318.60000000000002</v>
      </c>
      <c r="N1562" t="s">
        <v>368</v>
      </c>
      <c r="O1562">
        <v>2024</v>
      </c>
    </row>
    <row r="1563" spans="1:15" x14ac:dyDescent="0.3">
      <c r="A1563" t="s">
        <v>631</v>
      </c>
      <c r="B1563" t="s">
        <v>612</v>
      </c>
      <c r="C1563" t="s">
        <v>261</v>
      </c>
      <c r="D1563">
        <v>5</v>
      </c>
      <c r="E1563">
        <v>270.10000000000002</v>
      </c>
      <c r="F1563">
        <v>4</v>
      </c>
      <c r="G1563">
        <v>363.2</v>
      </c>
      <c r="H1563">
        <v>45337</v>
      </c>
      <c r="I1563">
        <v>45337</v>
      </c>
      <c r="J1563">
        <v>1</v>
      </c>
      <c r="K1563">
        <v>54.02</v>
      </c>
      <c r="L1563">
        <v>8</v>
      </c>
      <c r="M1563">
        <v>579.28</v>
      </c>
      <c r="N1563" t="s">
        <v>368</v>
      </c>
      <c r="O1563">
        <v>2024</v>
      </c>
    </row>
    <row r="1564" spans="1:15" x14ac:dyDescent="0.3">
      <c r="A1564" t="s">
        <v>632</v>
      </c>
      <c r="B1564" t="s">
        <v>613</v>
      </c>
      <c r="C1564" t="s">
        <v>90</v>
      </c>
      <c r="D1564">
        <v>2</v>
      </c>
      <c r="E1564">
        <v>350.46</v>
      </c>
      <c r="F1564">
        <v>4</v>
      </c>
      <c r="G1564">
        <v>1793.6</v>
      </c>
      <c r="H1564">
        <v>45337</v>
      </c>
      <c r="I1564">
        <v>45337</v>
      </c>
      <c r="J1564">
        <v>1</v>
      </c>
      <c r="K1564">
        <v>175.23</v>
      </c>
      <c r="L1564">
        <v>5</v>
      </c>
      <c r="M1564">
        <v>2144.06</v>
      </c>
      <c r="N1564" t="s">
        <v>368</v>
      </c>
      <c r="O1564">
        <v>2024</v>
      </c>
    </row>
    <row r="1565" spans="1:15" x14ac:dyDescent="0.3">
      <c r="A1565" t="s">
        <v>633</v>
      </c>
      <c r="B1565" t="s">
        <v>375</v>
      </c>
      <c r="C1565" t="s">
        <v>90</v>
      </c>
      <c r="D1565">
        <v>0</v>
      </c>
      <c r="E1565">
        <v>0</v>
      </c>
      <c r="F1565">
        <v>0</v>
      </c>
      <c r="G1565">
        <v>0</v>
      </c>
      <c r="H1565">
        <v>45092</v>
      </c>
      <c r="I1565">
        <v>45092</v>
      </c>
      <c r="J1565">
        <v>0</v>
      </c>
      <c r="K1565">
        <v>0</v>
      </c>
      <c r="L1565">
        <v>0</v>
      </c>
      <c r="M1565">
        <v>0</v>
      </c>
      <c r="N1565" t="s">
        <v>368</v>
      </c>
      <c r="O1565">
        <v>2024</v>
      </c>
    </row>
    <row r="1566" spans="1:15" x14ac:dyDescent="0.3">
      <c r="A1566" t="s">
        <v>634</v>
      </c>
      <c r="B1566" t="s">
        <v>508</v>
      </c>
      <c r="C1566" t="s">
        <v>90</v>
      </c>
      <c r="D1566">
        <v>1</v>
      </c>
      <c r="E1566">
        <v>4296.38</v>
      </c>
      <c r="F1566">
        <v>0</v>
      </c>
      <c r="G1566">
        <v>0</v>
      </c>
      <c r="H1566">
        <v>45092</v>
      </c>
      <c r="I1566">
        <v>45092</v>
      </c>
      <c r="J1566">
        <v>0</v>
      </c>
      <c r="K1566">
        <v>0</v>
      </c>
      <c r="L1566">
        <v>1</v>
      </c>
      <c r="M1566">
        <v>4296.38</v>
      </c>
      <c r="N1566" t="s">
        <v>368</v>
      </c>
      <c r="O1566">
        <v>2024</v>
      </c>
    </row>
    <row r="1567" spans="1:15" x14ac:dyDescent="0.3">
      <c r="A1567" t="s">
        <v>635</v>
      </c>
      <c r="B1567" t="s">
        <v>509</v>
      </c>
      <c r="C1567" t="s">
        <v>90</v>
      </c>
      <c r="D1567">
        <v>2</v>
      </c>
      <c r="E1567">
        <v>4296.38</v>
      </c>
      <c r="F1567">
        <v>0</v>
      </c>
      <c r="G1567">
        <v>0</v>
      </c>
      <c r="H1567">
        <v>45092</v>
      </c>
      <c r="I1567">
        <v>45092</v>
      </c>
      <c r="J1567">
        <v>0</v>
      </c>
      <c r="K1567">
        <v>0</v>
      </c>
      <c r="L1567">
        <v>2</v>
      </c>
      <c r="M1567">
        <v>4296.38</v>
      </c>
      <c r="N1567" t="s">
        <v>368</v>
      </c>
      <c r="O1567">
        <v>2024</v>
      </c>
    </row>
    <row r="1568" spans="1:15" x14ac:dyDescent="0.3">
      <c r="A1568" t="s">
        <v>636</v>
      </c>
      <c r="B1568" t="s">
        <v>614</v>
      </c>
      <c r="C1568" t="s">
        <v>90</v>
      </c>
      <c r="D1568">
        <v>0</v>
      </c>
      <c r="E1568">
        <v>0</v>
      </c>
      <c r="F1568">
        <v>10</v>
      </c>
      <c r="G1568">
        <v>1293.5999999999999</v>
      </c>
      <c r="H1568">
        <v>45152</v>
      </c>
      <c r="I1568">
        <v>45152</v>
      </c>
      <c r="J1568">
        <v>10</v>
      </c>
      <c r="K1568">
        <v>1293.5999999999999</v>
      </c>
      <c r="L1568">
        <v>0</v>
      </c>
      <c r="N1568" t="s">
        <v>368</v>
      </c>
      <c r="O1568">
        <v>2024</v>
      </c>
    </row>
    <row r="1569" spans="1:15" x14ac:dyDescent="0.3">
      <c r="A1569" t="s">
        <v>640</v>
      </c>
      <c r="B1569" t="s">
        <v>615</v>
      </c>
      <c r="C1569" t="s">
        <v>90</v>
      </c>
      <c r="D1569">
        <v>0</v>
      </c>
      <c r="E1569">
        <v>0</v>
      </c>
      <c r="F1569">
        <v>0</v>
      </c>
      <c r="G1569">
        <v>0</v>
      </c>
      <c r="H1569">
        <v>45152</v>
      </c>
      <c r="I1569">
        <v>45152</v>
      </c>
      <c r="J1569">
        <v>0</v>
      </c>
      <c r="K1569">
        <v>0</v>
      </c>
      <c r="L1569">
        <v>0</v>
      </c>
      <c r="M1569">
        <v>0</v>
      </c>
      <c r="N1569" t="s">
        <v>368</v>
      </c>
      <c r="O1569">
        <v>2024</v>
      </c>
    </row>
    <row r="1570" spans="1:15" x14ac:dyDescent="0.3">
      <c r="A1570" t="s">
        <v>643</v>
      </c>
      <c r="B1570" t="s">
        <v>377</v>
      </c>
      <c r="C1570" t="s">
        <v>90</v>
      </c>
      <c r="D1570">
        <v>8</v>
      </c>
      <c r="E1570">
        <v>32922</v>
      </c>
      <c r="F1570">
        <v>0</v>
      </c>
      <c r="G1570">
        <v>0</v>
      </c>
      <c r="H1570">
        <v>45092</v>
      </c>
      <c r="I1570">
        <v>45092</v>
      </c>
      <c r="J1570">
        <v>0</v>
      </c>
      <c r="K1570">
        <v>0</v>
      </c>
      <c r="L1570">
        <v>8</v>
      </c>
      <c r="M1570">
        <v>32922</v>
      </c>
      <c r="N1570" t="s">
        <v>368</v>
      </c>
      <c r="O1570">
        <v>2024</v>
      </c>
    </row>
    <row r="1571" spans="1:15" x14ac:dyDescent="0.3">
      <c r="A1571" t="s">
        <v>644</v>
      </c>
      <c r="B1571" t="s">
        <v>378</v>
      </c>
      <c r="C1571" t="s">
        <v>90</v>
      </c>
      <c r="D1571">
        <v>8</v>
      </c>
      <c r="E1571">
        <v>18880</v>
      </c>
      <c r="F1571">
        <v>0</v>
      </c>
      <c r="G1571">
        <v>0</v>
      </c>
      <c r="H1571">
        <v>45092</v>
      </c>
      <c r="I1571">
        <v>45092</v>
      </c>
      <c r="J1571">
        <v>4</v>
      </c>
      <c r="K1571">
        <v>9440</v>
      </c>
      <c r="L1571">
        <v>4</v>
      </c>
      <c r="M1571">
        <v>9440</v>
      </c>
      <c r="N1571" t="s">
        <v>368</v>
      </c>
      <c r="O1571">
        <v>2024</v>
      </c>
    </row>
    <row r="1572" spans="1:15" x14ac:dyDescent="0.3">
      <c r="A1572" t="s">
        <v>645</v>
      </c>
      <c r="B1572" t="s">
        <v>379</v>
      </c>
      <c r="C1572" t="s">
        <v>90</v>
      </c>
      <c r="D1572">
        <v>0</v>
      </c>
      <c r="E1572">
        <v>0</v>
      </c>
      <c r="F1572">
        <v>0</v>
      </c>
      <c r="G1572">
        <v>0</v>
      </c>
      <c r="H1572">
        <v>45092</v>
      </c>
      <c r="I1572">
        <v>45092</v>
      </c>
      <c r="J1572">
        <v>0</v>
      </c>
      <c r="K1572">
        <v>0</v>
      </c>
      <c r="L1572">
        <v>0</v>
      </c>
      <c r="M1572">
        <v>0</v>
      </c>
      <c r="N1572" t="s">
        <v>368</v>
      </c>
      <c r="O1572">
        <v>2024</v>
      </c>
    </row>
    <row r="1573" spans="1:15" x14ac:dyDescent="0.3">
      <c r="A1573" t="s">
        <v>649</v>
      </c>
      <c r="B1573" t="s">
        <v>381</v>
      </c>
      <c r="C1573" t="s">
        <v>90</v>
      </c>
      <c r="D1573">
        <v>0</v>
      </c>
      <c r="E1573">
        <v>0</v>
      </c>
      <c r="F1573">
        <v>0</v>
      </c>
      <c r="G1573">
        <v>0</v>
      </c>
      <c r="H1573">
        <v>45092</v>
      </c>
      <c r="I1573">
        <v>45092</v>
      </c>
      <c r="J1573">
        <v>0</v>
      </c>
      <c r="K1573">
        <v>0</v>
      </c>
      <c r="L1573">
        <v>0</v>
      </c>
      <c r="M1573">
        <v>0</v>
      </c>
      <c r="N1573" t="s">
        <v>368</v>
      </c>
      <c r="O1573">
        <v>2024</v>
      </c>
    </row>
    <row r="1574" spans="1:15" x14ac:dyDescent="0.3">
      <c r="A1574" t="s">
        <v>13</v>
      </c>
      <c r="B1574" t="s">
        <v>14</v>
      </c>
      <c r="C1574" t="s">
        <v>90</v>
      </c>
      <c r="D1574">
        <v>61</v>
      </c>
      <c r="E1574">
        <v>11285</v>
      </c>
      <c r="F1574">
        <v>0</v>
      </c>
      <c r="G1574">
        <v>0</v>
      </c>
      <c r="H1574">
        <v>45086</v>
      </c>
      <c r="I1574">
        <v>45086</v>
      </c>
      <c r="J1574">
        <v>13</v>
      </c>
      <c r="K1574">
        <v>2405</v>
      </c>
      <c r="L1574">
        <v>48</v>
      </c>
      <c r="M1574">
        <v>8880</v>
      </c>
      <c r="N1574" t="s">
        <v>367</v>
      </c>
      <c r="O1574">
        <v>2024</v>
      </c>
    </row>
    <row r="1575" spans="1:15" x14ac:dyDescent="0.3">
      <c r="A1575" t="s">
        <v>257</v>
      </c>
      <c r="B1575" t="s">
        <v>524</v>
      </c>
      <c r="C1575" t="s">
        <v>90</v>
      </c>
      <c r="D1575">
        <v>30</v>
      </c>
      <c r="E1575">
        <v>5940.0149999999994</v>
      </c>
      <c r="F1575">
        <v>0</v>
      </c>
      <c r="G1575">
        <v>0</v>
      </c>
      <c r="H1575">
        <v>45086</v>
      </c>
      <c r="I1575">
        <v>45086</v>
      </c>
      <c r="J1575">
        <v>8</v>
      </c>
      <c r="K1575">
        <v>1584.0039999999999</v>
      </c>
      <c r="L1575">
        <v>22</v>
      </c>
      <c r="M1575">
        <v>4356.0109999999995</v>
      </c>
      <c r="N1575" t="s">
        <v>367</v>
      </c>
      <c r="O1575">
        <v>2024</v>
      </c>
    </row>
    <row r="1576" spans="1:15" x14ac:dyDescent="0.3">
      <c r="A1576" t="s">
        <v>259</v>
      </c>
      <c r="B1576" t="s">
        <v>525</v>
      </c>
      <c r="C1576" t="s">
        <v>90</v>
      </c>
      <c r="D1576">
        <v>40</v>
      </c>
      <c r="E1576">
        <v>12480.206666666667</v>
      </c>
      <c r="F1576">
        <v>0</v>
      </c>
      <c r="G1576">
        <v>0</v>
      </c>
      <c r="H1576">
        <v>45086</v>
      </c>
      <c r="I1576">
        <v>45086</v>
      </c>
      <c r="J1576">
        <v>13</v>
      </c>
      <c r="K1576">
        <v>4056.0671666666672</v>
      </c>
      <c r="L1576">
        <v>27</v>
      </c>
      <c r="M1576">
        <v>8424.1394999999993</v>
      </c>
      <c r="N1576" t="s">
        <v>367</v>
      </c>
      <c r="O1576">
        <v>2024</v>
      </c>
    </row>
    <row r="1577" spans="1:15" x14ac:dyDescent="0.3">
      <c r="A1577" t="s">
        <v>260</v>
      </c>
      <c r="B1577" t="s">
        <v>17</v>
      </c>
      <c r="C1577" t="s">
        <v>261</v>
      </c>
      <c r="D1577">
        <v>9</v>
      </c>
      <c r="E1577">
        <v>3077.991</v>
      </c>
      <c r="F1577">
        <v>0</v>
      </c>
      <c r="G1577">
        <v>0</v>
      </c>
      <c r="H1577">
        <v>45086</v>
      </c>
      <c r="I1577">
        <v>45086</v>
      </c>
      <c r="J1577">
        <v>0</v>
      </c>
      <c r="K1577">
        <v>0</v>
      </c>
      <c r="L1577">
        <v>9</v>
      </c>
      <c r="M1577">
        <v>3077.991</v>
      </c>
      <c r="N1577" t="s">
        <v>367</v>
      </c>
      <c r="O1577">
        <v>2024</v>
      </c>
    </row>
    <row r="1578" spans="1:15" x14ac:dyDescent="0.3">
      <c r="A1578" t="s">
        <v>262</v>
      </c>
      <c r="B1578" t="s">
        <v>18</v>
      </c>
      <c r="C1578" t="s">
        <v>261</v>
      </c>
      <c r="D1578">
        <v>9</v>
      </c>
      <c r="E1578">
        <v>3077.991</v>
      </c>
      <c r="F1578">
        <v>0</v>
      </c>
      <c r="G1578">
        <v>0</v>
      </c>
      <c r="H1578">
        <v>45086</v>
      </c>
      <c r="I1578">
        <v>45086</v>
      </c>
      <c r="J1578">
        <v>1</v>
      </c>
      <c r="K1578">
        <v>341.99900000000002</v>
      </c>
      <c r="L1578">
        <v>8</v>
      </c>
      <c r="M1578">
        <v>2735.9920000000002</v>
      </c>
      <c r="N1578" t="s">
        <v>367</v>
      </c>
      <c r="O1578">
        <v>2024</v>
      </c>
    </row>
    <row r="1579" spans="1:15" x14ac:dyDescent="0.3">
      <c r="A1579" t="s">
        <v>263</v>
      </c>
      <c r="B1579" t="s">
        <v>19</v>
      </c>
      <c r="C1579" t="s">
        <v>261</v>
      </c>
      <c r="D1579">
        <v>4</v>
      </c>
      <c r="E1579">
        <v>1079.97</v>
      </c>
      <c r="F1579">
        <v>0</v>
      </c>
      <c r="G1579">
        <v>0</v>
      </c>
      <c r="H1579">
        <v>45086</v>
      </c>
      <c r="I1579">
        <v>45086</v>
      </c>
      <c r="J1579">
        <v>0</v>
      </c>
      <c r="K1579">
        <v>0</v>
      </c>
      <c r="L1579">
        <v>4</v>
      </c>
      <c r="M1579">
        <v>1079.97</v>
      </c>
      <c r="N1579" t="s">
        <v>367</v>
      </c>
      <c r="O1579">
        <v>2024</v>
      </c>
    </row>
    <row r="1580" spans="1:15" x14ac:dyDescent="0.3">
      <c r="A1580" t="s">
        <v>392</v>
      </c>
      <c r="B1580" t="s">
        <v>526</v>
      </c>
      <c r="C1580" t="s">
        <v>261</v>
      </c>
      <c r="D1580">
        <v>0</v>
      </c>
      <c r="E1580">
        <v>0</v>
      </c>
      <c r="F1580">
        <v>0</v>
      </c>
      <c r="G1580">
        <v>0</v>
      </c>
      <c r="H1580">
        <v>45086</v>
      </c>
      <c r="I1580">
        <v>45086</v>
      </c>
      <c r="J1580">
        <v>0</v>
      </c>
      <c r="K1580">
        <v>0</v>
      </c>
      <c r="L1580">
        <v>0</v>
      </c>
      <c r="M1580">
        <v>0</v>
      </c>
      <c r="N1580" t="s">
        <v>367</v>
      </c>
      <c r="O1580">
        <v>2024</v>
      </c>
    </row>
    <row r="1581" spans="1:15" x14ac:dyDescent="0.3">
      <c r="A1581" t="s">
        <v>420</v>
      </c>
      <c r="B1581" t="s">
        <v>527</v>
      </c>
      <c r="C1581" t="s">
        <v>261</v>
      </c>
      <c r="D1581">
        <v>6</v>
      </c>
      <c r="E1581">
        <v>1763.982</v>
      </c>
      <c r="F1581">
        <v>0</v>
      </c>
      <c r="G1581">
        <v>0</v>
      </c>
      <c r="H1581">
        <v>45086</v>
      </c>
      <c r="I1581">
        <v>45086</v>
      </c>
      <c r="J1581">
        <v>1</v>
      </c>
      <c r="K1581">
        <v>293.99700000000001</v>
      </c>
      <c r="L1581">
        <v>5</v>
      </c>
      <c r="M1581">
        <v>1469.9849999999999</v>
      </c>
      <c r="N1581" t="s">
        <v>367</v>
      </c>
      <c r="O1581">
        <v>2024</v>
      </c>
    </row>
    <row r="1582" spans="1:15" x14ac:dyDescent="0.3">
      <c r="A1582" t="s">
        <v>83</v>
      </c>
      <c r="B1582" t="s">
        <v>84</v>
      </c>
      <c r="C1582" t="s">
        <v>85</v>
      </c>
      <c r="D1582">
        <v>3036.7941712204006</v>
      </c>
      <c r="E1582">
        <v>833600</v>
      </c>
      <c r="F1582">
        <v>974.49908925318766</v>
      </c>
      <c r="G1582">
        <v>267500</v>
      </c>
      <c r="H1582" t="s">
        <v>676</v>
      </c>
      <c r="I1582" t="s">
        <v>676</v>
      </c>
      <c r="J1582">
        <v>3442.8282828282827</v>
      </c>
      <c r="K1582">
        <v>852100</v>
      </c>
      <c r="L1582">
        <v>907.10382513661204</v>
      </c>
      <c r="M1582">
        <v>249000</v>
      </c>
      <c r="N1582" t="s">
        <v>367</v>
      </c>
      <c r="O1582">
        <v>2024</v>
      </c>
    </row>
    <row r="1583" spans="1:15" x14ac:dyDescent="0.3">
      <c r="A1583" t="s">
        <v>86</v>
      </c>
      <c r="B1583" t="s">
        <v>87</v>
      </c>
      <c r="C1583" t="s">
        <v>85</v>
      </c>
      <c r="D1583">
        <v>258.20400728597451</v>
      </c>
      <c r="E1583">
        <v>70877</v>
      </c>
      <c r="F1583">
        <v>91.074681238615668</v>
      </c>
      <c r="G1583">
        <v>25000</v>
      </c>
      <c r="H1583" t="s">
        <v>676</v>
      </c>
      <c r="I1583" t="s">
        <v>676</v>
      </c>
      <c r="J1583">
        <v>328.14936247723131</v>
      </c>
      <c r="K1583">
        <v>90077</v>
      </c>
      <c r="L1583">
        <v>21.129326047358834</v>
      </c>
      <c r="M1583">
        <v>5800</v>
      </c>
      <c r="N1583" t="s">
        <v>367</v>
      </c>
      <c r="O1583">
        <v>2024</v>
      </c>
    </row>
    <row r="1584" spans="1:15" x14ac:dyDescent="0.3">
      <c r="A1584" t="s">
        <v>88</v>
      </c>
      <c r="B1584" t="s">
        <v>89</v>
      </c>
      <c r="C1584" t="s">
        <v>90</v>
      </c>
      <c r="D1584">
        <v>7</v>
      </c>
      <c r="E1584">
        <v>1569.9656291666681</v>
      </c>
      <c r="F1584">
        <v>0</v>
      </c>
      <c r="G1584">
        <v>0</v>
      </c>
      <c r="H1584">
        <v>45092</v>
      </c>
      <c r="I1584">
        <v>45092</v>
      </c>
      <c r="J1584">
        <v>0</v>
      </c>
      <c r="K1584">
        <v>0</v>
      </c>
      <c r="L1584">
        <v>7</v>
      </c>
      <c r="M1584">
        <v>1569.9656291666681</v>
      </c>
      <c r="N1584" t="s">
        <v>367</v>
      </c>
      <c r="O1584">
        <v>2024</v>
      </c>
    </row>
    <row r="1585" spans="1:15" x14ac:dyDescent="0.3">
      <c r="A1585" t="s">
        <v>91</v>
      </c>
      <c r="B1585" t="s">
        <v>528</v>
      </c>
      <c r="C1585" t="s">
        <v>90</v>
      </c>
      <c r="D1585">
        <v>6</v>
      </c>
      <c r="E1585">
        <v>1680.0250000000001</v>
      </c>
      <c r="F1585">
        <v>0</v>
      </c>
      <c r="G1585">
        <v>0</v>
      </c>
      <c r="H1585">
        <v>45092</v>
      </c>
      <c r="I1585">
        <v>45092</v>
      </c>
      <c r="J1585">
        <v>0</v>
      </c>
      <c r="K1585">
        <v>0</v>
      </c>
      <c r="L1585">
        <v>6</v>
      </c>
      <c r="M1585">
        <v>1680.0250000000001</v>
      </c>
      <c r="N1585" t="s">
        <v>367</v>
      </c>
      <c r="O1585">
        <v>2024</v>
      </c>
    </row>
    <row r="1586" spans="1:15" x14ac:dyDescent="0.3">
      <c r="A1586" t="s">
        <v>93</v>
      </c>
      <c r="B1586" t="s">
        <v>94</v>
      </c>
      <c r="C1586" t="s">
        <v>95</v>
      </c>
      <c r="D1586">
        <v>0</v>
      </c>
      <c r="E1586">
        <v>0</v>
      </c>
      <c r="F1586">
        <v>0</v>
      </c>
      <c r="G1586">
        <v>0</v>
      </c>
      <c r="H1586">
        <v>45092</v>
      </c>
      <c r="I1586">
        <v>45092</v>
      </c>
      <c r="J1586">
        <v>0</v>
      </c>
      <c r="K1586">
        <v>0</v>
      </c>
      <c r="L1586">
        <v>0</v>
      </c>
      <c r="M1586">
        <v>0</v>
      </c>
      <c r="N1586" t="s">
        <v>367</v>
      </c>
      <c r="O1586">
        <v>2024</v>
      </c>
    </row>
    <row r="1587" spans="1:15" x14ac:dyDescent="0.3">
      <c r="A1587" t="s">
        <v>96</v>
      </c>
      <c r="B1587" t="s">
        <v>97</v>
      </c>
      <c r="C1587" t="s">
        <v>90</v>
      </c>
      <c r="D1587">
        <v>5</v>
      </c>
      <c r="E1587">
        <v>1165.4493230769235</v>
      </c>
      <c r="F1587">
        <v>0</v>
      </c>
      <c r="G1587">
        <v>0</v>
      </c>
      <c r="H1587">
        <v>45092</v>
      </c>
      <c r="I1587">
        <v>45092</v>
      </c>
      <c r="J1587">
        <v>1</v>
      </c>
      <c r="K1587">
        <v>233.0898646153847</v>
      </c>
      <c r="L1587">
        <v>4</v>
      </c>
      <c r="M1587">
        <v>932.35945846153879</v>
      </c>
      <c r="N1587" t="s">
        <v>367</v>
      </c>
      <c r="O1587">
        <v>2024</v>
      </c>
    </row>
    <row r="1588" spans="1:15" x14ac:dyDescent="0.3">
      <c r="A1588" t="s">
        <v>100</v>
      </c>
      <c r="B1588" t="s">
        <v>101</v>
      </c>
      <c r="C1588" t="s">
        <v>90</v>
      </c>
      <c r="D1588">
        <v>13</v>
      </c>
      <c r="E1588">
        <v>457.0087407407409</v>
      </c>
      <c r="F1588">
        <v>0</v>
      </c>
      <c r="G1588">
        <v>0</v>
      </c>
      <c r="H1588">
        <v>45092</v>
      </c>
      <c r="I1588">
        <v>45092</v>
      </c>
      <c r="J1588">
        <v>5</v>
      </c>
      <c r="K1588">
        <v>175.77259259259264</v>
      </c>
      <c r="L1588">
        <v>8</v>
      </c>
      <c r="M1588">
        <v>281.23614814814823</v>
      </c>
      <c r="N1588" t="s">
        <v>367</v>
      </c>
      <c r="O1588">
        <v>2024</v>
      </c>
    </row>
    <row r="1589" spans="1:15" x14ac:dyDescent="0.3">
      <c r="A1589" t="s">
        <v>102</v>
      </c>
      <c r="B1589" t="s">
        <v>103</v>
      </c>
      <c r="C1589" t="s">
        <v>90</v>
      </c>
      <c r="D1589">
        <v>3</v>
      </c>
      <c r="E1589">
        <v>587.99333333333334</v>
      </c>
      <c r="F1589">
        <v>0</v>
      </c>
      <c r="G1589">
        <v>0</v>
      </c>
      <c r="H1589">
        <v>45092</v>
      </c>
      <c r="I1589">
        <v>45092</v>
      </c>
      <c r="J1589">
        <v>0</v>
      </c>
      <c r="K1589">
        <v>0</v>
      </c>
      <c r="L1589">
        <v>3</v>
      </c>
      <c r="M1589">
        <v>587.99333333333334</v>
      </c>
      <c r="N1589" t="s">
        <v>367</v>
      </c>
      <c r="O1589">
        <v>2024</v>
      </c>
    </row>
    <row r="1590" spans="1:15" x14ac:dyDescent="0.3">
      <c r="A1590" t="s">
        <v>104</v>
      </c>
      <c r="B1590" t="s">
        <v>105</v>
      </c>
      <c r="C1590" t="s">
        <v>90</v>
      </c>
      <c r="D1590">
        <v>2</v>
      </c>
      <c r="E1590">
        <v>28.7</v>
      </c>
      <c r="F1590">
        <v>0</v>
      </c>
      <c r="G1590">
        <v>0</v>
      </c>
      <c r="H1590">
        <v>45092</v>
      </c>
      <c r="I1590">
        <v>45092</v>
      </c>
      <c r="J1590">
        <v>0</v>
      </c>
      <c r="K1590">
        <v>0</v>
      </c>
      <c r="L1590">
        <v>2</v>
      </c>
      <c r="M1590">
        <v>28.7</v>
      </c>
      <c r="N1590" t="s">
        <v>367</v>
      </c>
      <c r="O1590">
        <v>2024</v>
      </c>
    </row>
    <row r="1591" spans="1:15" x14ac:dyDescent="0.3">
      <c r="A1591" t="s">
        <v>106</v>
      </c>
      <c r="B1591" t="s">
        <v>107</v>
      </c>
      <c r="C1591" t="s">
        <v>90</v>
      </c>
      <c r="D1591">
        <v>0</v>
      </c>
      <c r="E1591">
        <v>0</v>
      </c>
      <c r="F1591">
        <v>0</v>
      </c>
      <c r="G1591">
        <v>0</v>
      </c>
      <c r="H1591">
        <v>45092</v>
      </c>
      <c r="I1591">
        <v>45092</v>
      </c>
      <c r="J1591">
        <v>0</v>
      </c>
      <c r="K1591">
        <v>0</v>
      </c>
      <c r="L1591">
        <v>0</v>
      </c>
      <c r="M1591">
        <v>0</v>
      </c>
      <c r="N1591" t="s">
        <v>367</v>
      </c>
      <c r="O1591">
        <v>2024</v>
      </c>
    </row>
    <row r="1592" spans="1:15" x14ac:dyDescent="0.3">
      <c r="A1592" t="s">
        <v>109</v>
      </c>
      <c r="B1592" t="s">
        <v>110</v>
      </c>
      <c r="C1592" t="s">
        <v>90</v>
      </c>
      <c r="D1592">
        <v>0</v>
      </c>
      <c r="E1592">
        <v>0</v>
      </c>
      <c r="F1592">
        <v>0</v>
      </c>
      <c r="G1592">
        <v>0</v>
      </c>
      <c r="H1592">
        <v>45092</v>
      </c>
      <c r="I1592">
        <v>45092</v>
      </c>
      <c r="J1592">
        <v>0</v>
      </c>
      <c r="K1592">
        <v>0</v>
      </c>
      <c r="L1592">
        <v>0</v>
      </c>
      <c r="M1592">
        <v>0</v>
      </c>
      <c r="N1592" t="s">
        <v>367</v>
      </c>
      <c r="O1592">
        <v>2024</v>
      </c>
    </row>
    <row r="1593" spans="1:15" x14ac:dyDescent="0.3">
      <c r="A1593" t="s">
        <v>111</v>
      </c>
      <c r="B1593" t="s">
        <v>112</v>
      </c>
      <c r="C1593" t="s">
        <v>90</v>
      </c>
      <c r="D1593">
        <v>14</v>
      </c>
      <c r="E1593">
        <v>1325.9884104575162</v>
      </c>
      <c r="F1593">
        <v>0</v>
      </c>
      <c r="G1593">
        <v>0</v>
      </c>
      <c r="H1593">
        <v>45092</v>
      </c>
      <c r="I1593">
        <v>45092</v>
      </c>
      <c r="J1593">
        <v>1</v>
      </c>
      <c r="K1593">
        <v>94.713457889822593</v>
      </c>
      <c r="L1593">
        <v>13</v>
      </c>
      <c r="M1593">
        <v>1231.2749525676936</v>
      </c>
      <c r="N1593" t="s">
        <v>367</v>
      </c>
      <c r="O1593">
        <v>2024</v>
      </c>
    </row>
    <row r="1594" spans="1:15" x14ac:dyDescent="0.3">
      <c r="A1594" t="s">
        <v>113</v>
      </c>
      <c r="B1594" t="s">
        <v>116</v>
      </c>
      <c r="C1594" t="s">
        <v>90</v>
      </c>
      <c r="D1594">
        <v>0</v>
      </c>
      <c r="E1594">
        <v>0</v>
      </c>
      <c r="F1594">
        <v>0</v>
      </c>
      <c r="G1594">
        <v>0</v>
      </c>
      <c r="H1594">
        <v>45092</v>
      </c>
      <c r="I1594">
        <v>45092</v>
      </c>
      <c r="J1594">
        <v>0</v>
      </c>
      <c r="K1594">
        <v>0</v>
      </c>
      <c r="L1594">
        <v>0</v>
      </c>
      <c r="M1594">
        <v>0</v>
      </c>
      <c r="N1594" t="s">
        <v>367</v>
      </c>
      <c r="O1594">
        <v>2024</v>
      </c>
    </row>
    <row r="1595" spans="1:15" x14ac:dyDescent="0.3">
      <c r="A1595" t="s">
        <v>117</v>
      </c>
      <c r="B1595" t="s">
        <v>655</v>
      </c>
      <c r="C1595" t="s">
        <v>90</v>
      </c>
      <c r="D1595">
        <v>5</v>
      </c>
      <c r="E1595">
        <v>389.99</v>
      </c>
      <c r="F1595">
        <v>0</v>
      </c>
      <c r="G1595">
        <v>0</v>
      </c>
      <c r="H1595">
        <v>45092</v>
      </c>
      <c r="I1595">
        <v>45092</v>
      </c>
      <c r="J1595">
        <v>4</v>
      </c>
      <c r="K1595">
        <v>311.99200000000002</v>
      </c>
      <c r="L1595">
        <v>1</v>
      </c>
      <c r="M1595">
        <v>77.99799999999999</v>
      </c>
      <c r="N1595" t="s">
        <v>367</v>
      </c>
      <c r="O1595">
        <v>2024</v>
      </c>
    </row>
    <row r="1596" spans="1:15" x14ac:dyDescent="0.3">
      <c r="A1596" t="s">
        <v>119</v>
      </c>
      <c r="B1596" t="s">
        <v>120</v>
      </c>
      <c r="C1596" t="s">
        <v>85</v>
      </c>
      <c r="D1596">
        <v>21</v>
      </c>
      <c r="E1596">
        <v>5538.4538294573649</v>
      </c>
      <c r="F1596">
        <v>0</v>
      </c>
      <c r="G1596">
        <v>0</v>
      </c>
      <c r="H1596">
        <v>45092</v>
      </c>
      <c r="I1596">
        <v>45092</v>
      </c>
      <c r="J1596">
        <v>5</v>
      </c>
      <c r="K1596">
        <v>1318.6794832041346</v>
      </c>
      <c r="L1596">
        <v>16</v>
      </c>
      <c r="M1596">
        <v>4219.7743462532308</v>
      </c>
      <c r="N1596" t="s">
        <v>367</v>
      </c>
      <c r="O1596">
        <v>2024</v>
      </c>
    </row>
    <row r="1597" spans="1:15" x14ac:dyDescent="0.3">
      <c r="A1597" t="s">
        <v>121</v>
      </c>
      <c r="B1597" t="s">
        <v>122</v>
      </c>
      <c r="C1597" t="s">
        <v>90</v>
      </c>
      <c r="D1597">
        <v>15</v>
      </c>
      <c r="E1597">
        <v>2966.320235294118</v>
      </c>
      <c r="F1597">
        <v>0</v>
      </c>
      <c r="G1597">
        <v>0</v>
      </c>
      <c r="H1597">
        <v>45092</v>
      </c>
      <c r="I1597">
        <v>45092</v>
      </c>
      <c r="J1597">
        <v>2</v>
      </c>
      <c r="K1597">
        <v>395.50936470588238</v>
      </c>
      <c r="L1597">
        <v>13</v>
      </c>
      <c r="M1597">
        <v>2570.8108705882355</v>
      </c>
      <c r="N1597" t="s">
        <v>367</v>
      </c>
      <c r="O1597">
        <v>2024</v>
      </c>
    </row>
    <row r="1598" spans="1:15" x14ac:dyDescent="0.3">
      <c r="A1598" t="s">
        <v>123</v>
      </c>
      <c r="B1598" t="s">
        <v>124</v>
      </c>
      <c r="C1598" t="s">
        <v>90</v>
      </c>
      <c r="D1598">
        <v>0</v>
      </c>
      <c r="E1598">
        <v>0</v>
      </c>
      <c r="F1598">
        <v>0</v>
      </c>
      <c r="G1598">
        <v>0</v>
      </c>
      <c r="H1598">
        <v>45092</v>
      </c>
      <c r="I1598">
        <v>45092</v>
      </c>
      <c r="J1598">
        <v>0</v>
      </c>
      <c r="K1598">
        <v>0</v>
      </c>
      <c r="L1598">
        <v>0</v>
      </c>
      <c r="M1598">
        <v>0</v>
      </c>
      <c r="N1598" t="s">
        <v>367</v>
      </c>
      <c r="O1598">
        <v>2024</v>
      </c>
    </row>
    <row r="1599" spans="1:15" x14ac:dyDescent="0.3">
      <c r="A1599" t="s">
        <v>125</v>
      </c>
      <c r="B1599" t="s">
        <v>126</v>
      </c>
      <c r="C1599" t="s">
        <v>90</v>
      </c>
      <c r="D1599">
        <v>0</v>
      </c>
      <c r="E1599">
        <v>0</v>
      </c>
      <c r="F1599">
        <v>0</v>
      </c>
      <c r="G1599">
        <v>0</v>
      </c>
      <c r="H1599">
        <v>45092</v>
      </c>
      <c r="I1599">
        <v>45092</v>
      </c>
      <c r="J1599">
        <v>0</v>
      </c>
      <c r="K1599">
        <v>0</v>
      </c>
      <c r="L1599">
        <v>0</v>
      </c>
      <c r="M1599">
        <v>0</v>
      </c>
      <c r="N1599" t="s">
        <v>367</v>
      </c>
      <c r="O1599">
        <v>2024</v>
      </c>
    </row>
    <row r="1600" spans="1:15" x14ac:dyDescent="0.3">
      <c r="A1600" t="s">
        <v>127</v>
      </c>
      <c r="B1600" t="s">
        <v>128</v>
      </c>
      <c r="C1600" t="s">
        <v>85</v>
      </c>
      <c r="D1600">
        <v>2</v>
      </c>
      <c r="E1600">
        <v>2352.4499999999998</v>
      </c>
      <c r="F1600">
        <v>0</v>
      </c>
      <c r="G1600">
        <v>0</v>
      </c>
      <c r="H1600">
        <v>45092</v>
      </c>
      <c r="I1600">
        <v>45092</v>
      </c>
      <c r="J1600">
        <v>2</v>
      </c>
      <c r="K1600">
        <v>2352.4499999999998</v>
      </c>
      <c r="L1600">
        <v>0</v>
      </c>
      <c r="M1600">
        <v>0</v>
      </c>
      <c r="N1600" t="s">
        <v>367</v>
      </c>
      <c r="O1600">
        <v>2024</v>
      </c>
    </row>
    <row r="1601" spans="1:15" x14ac:dyDescent="0.3">
      <c r="A1601" t="s">
        <v>129</v>
      </c>
      <c r="B1601" t="s">
        <v>130</v>
      </c>
      <c r="C1601" t="s">
        <v>85</v>
      </c>
      <c r="D1601">
        <v>0</v>
      </c>
      <c r="E1601">
        <v>0</v>
      </c>
      <c r="F1601">
        <v>0</v>
      </c>
      <c r="G1601">
        <v>0</v>
      </c>
      <c r="H1601">
        <v>45092</v>
      </c>
      <c r="I1601">
        <v>45092</v>
      </c>
      <c r="J1601">
        <v>0</v>
      </c>
      <c r="K1601">
        <v>0</v>
      </c>
      <c r="L1601">
        <v>0</v>
      </c>
      <c r="M1601">
        <v>0</v>
      </c>
      <c r="N1601" t="s">
        <v>367</v>
      </c>
      <c r="O1601">
        <v>2024</v>
      </c>
    </row>
    <row r="1602" spans="1:15" x14ac:dyDescent="0.3">
      <c r="A1602" t="s">
        <v>131</v>
      </c>
      <c r="B1602" t="s">
        <v>132</v>
      </c>
      <c r="C1602" t="s">
        <v>85</v>
      </c>
      <c r="D1602">
        <v>35</v>
      </c>
      <c r="E1602">
        <v>10310.6726600074</v>
      </c>
      <c r="F1602">
        <v>0</v>
      </c>
      <c r="G1602">
        <v>0</v>
      </c>
      <c r="H1602">
        <v>45092</v>
      </c>
      <c r="I1602">
        <v>45092</v>
      </c>
      <c r="J1602">
        <v>4</v>
      </c>
      <c r="K1602">
        <v>1178.3625897151314</v>
      </c>
      <c r="L1602">
        <v>31</v>
      </c>
      <c r="M1602">
        <v>9132.3100702922675</v>
      </c>
      <c r="N1602" t="s">
        <v>367</v>
      </c>
      <c r="O1602">
        <v>2024</v>
      </c>
    </row>
    <row r="1603" spans="1:15" x14ac:dyDescent="0.3">
      <c r="A1603" t="s">
        <v>133</v>
      </c>
      <c r="B1603" t="s">
        <v>134</v>
      </c>
      <c r="C1603" t="s">
        <v>85</v>
      </c>
      <c r="D1603">
        <v>3</v>
      </c>
      <c r="E1603">
        <v>1158.5416090909089</v>
      </c>
      <c r="F1603">
        <v>0</v>
      </c>
      <c r="G1603">
        <v>0</v>
      </c>
      <c r="H1603">
        <v>45092</v>
      </c>
      <c r="I1603">
        <v>45092</v>
      </c>
      <c r="J1603">
        <v>0</v>
      </c>
      <c r="K1603">
        <v>0</v>
      </c>
      <c r="L1603">
        <v>3</v>
      </c>
      <c r="M1603">
        <v>1158.5416090909089</v>
      </c>
      <c r="N1603" t="s">
        <v>367</v>
      </c>
      <c r="O1603">
        <v>2024</v>
      </c>
    </row>
    <row r="1604" spans="1:15" x14ac:dyDescent="0.3">
      <c r="A1604" t="s">
        <v>135</v>
      </c>
      <c r="B1604" t="s">
        <v>656</v>
      </c>
      <c r="C1604" t="s">
        <v>85</v>
      </c>
      <c r="D1604">
        <v>2</v>
      </c>
      <c r="E1604">
        <v>3955.0800000000004</v>
      </c>
      <c r="F1604">
        <v>0</v>
      </c>
      <c r="G1604">
        <v>0</v>
      </c>
      <c r="H1604">
        <v>45335</v>
      </c>
      <c r="I1604">
        <v>45335</v>
      </c>
      <c r="J1604">
        <v>0</v>
      </c>
      <c r="K1604">
        <v>0</v>
      </c>
      <c r="L1604">
        <v>2</v>
      </c>
      <c r="M1604">
        <v>3955.0800000000004</v>
      </c>
      <c r="N1604" t="s">
        <v>367</v>
      </c>
      <c r="O1604">
        <v>2024</v>
      </c>
    </row>
    <row r="1605" spans="1:15" x14ac:dyDescent="0.3">
      <c r="A1605" t="s">
        <v>137</v>
      </c>
      <c r="B1605" t="s">
        <v>136</v>
      </c>
      <c r="C1605" t="s">
        <v>85</v>
      </c>
      <c r="D1605">
        <v>46</v>
      </c>
      <c r="E1605">
        <v>5607.48</v>
      </c>
      <c r="F1605">
        <v>0</v>
      </c>
      <c r="G1605">
        <v>0</v>
      </c>
      <c r="H1605">
        <v>45092</v>
      </c>
      <c r="I1605">
        <v>45092</v>
      </c>
      <c r="J1605">
        <v>6</v>
      </c>
      <c r="K1605">
        <v>731.41043478260872</v>
      </c>
      <c r="L1605">
        <v>40</v>
      </c>
      <c r="M1605">
        <v>4876.0695652173908</v>
      </c>
      <c r="N1605" t="s">
        <v>367</v>
      </c>
      <c r="O1605">
        <v>2024</v>
      </c>
    </row>
    <row r="1606" spans="1:15" x14ac:dyDescent="0.3">
      <c r="A1606" t="s">
        <v>137</v>
      </c>
      <c r="B1606" t="s">
        <v>138</v>
      </c>
      <c r="C1606" t="s">
        <v>85</v>
      </c>
      <c r="D1606">
        <v>2</v>
      </c>
      <c r="E1606">
        <v>1261</v>
      </c>
      <c r="F1606">
        <v>0</v>
      </c>
      <c r="G1606">
        <v>0</v>
      </c>
      <c r="H1606">
        <v>45092</v>
      </c>
      <c r="I1606">
        <v>45092</v>
      </c>
      <c r="J1606">
        <v>0</v>
      </c>
      <c r="K1606">
        <v>0</v>
      </c>
      <c r="L1606">
        <v>2</v>
      </c>
      <c r="M1606">
        <v>1261</v>
      </c>
      <c r="N1606" t="s">
        <v>367</v>
      </c>
      <c r="O1606">
        <v>2024</v>
      </c>
    </row>
    <row r="1607" spans="1:15" x14ac:dyDescent="0.3">
      <c r="A1607" t="s">
        <v>139</v>
      </c>
      <c r="B1607" t="s">
        <v>521</v>
      </c>
      <c r="C1607" t="s">
        <v>90</v>
      </c>
      <c r="D1607">
        <v>2</v>
      </c>
      <c r="E1607">
        <v>1164</v>
      </c>
      <c r="F1607">
        <v>0</v>
      </c>
      <c r="G1607">
        <v>0</v>
      </c>
      <c r="H1607">
        <v>45092</v>
      </c>
      <c r="I1607">
        <v>45092</v>
      </c>
      <c r="J1607">
        <v>0</v>
      </c>
      <c r="K1607">
        <v>0</v>
      </c>
      <c r="L1607">
        <v>2</v>
      </c>
      <c r="M1607">
        <v>1164</v>
      </c>
      <c r="N1607" t="s">
        <v>367</v>
      </c>
      <c r="O1607">
        <v>2024</v>
      </c>
    </row>
    <row r="1608" spans="1:15" x14ac:dyDescent="0.3">
      <c r="A1608" t="s">
        <v>141</v>
      </c>
      <c r="B1608" t="s">
        <v>142</v>
      </c>
      <c r="C1608" t="s">
        <v>90</v>
      </c>
      <c r="D1608">
        <v>2</v>
      </c>
      <c r="E1608">
        <v>1499.99</v>
      </c>
      <c r="F1608">
        <v>0</v>
      </c>
      <c r="G1608">
        <v>0</v>
      </c>
      <c r="H1608">
        <v>45092</v>
      </c>
      <c r="I1608">
        <v>45092</v>
      </c>
      <c r="J1608">
        <v>0</v>
      </c>
      <c r="K1608">
        <v>0</v>
      </c>
      <c r="L1608">
        <v>2</v>
      </c>
      <c r="M1608">
        <v>1499.99</v>
      </c>
      <c r="N1608" t="s">
        <v>367</v>
      </c>
      <c r="O1608">
        <v>2024</v>
      </c>
    </row>
    <row r="1609" spans="1:15" x14ac:dyDescent="0.3">
      <c r="A1609" t="s">
        <v>143</v>
      </c>
      <c r="B1609" t="s">
        <v>144</v>
      </c>
      <c r="C1609" t="s">
        <v>90</v>
      </c>
      <c r="D1609">
        <v>2</v>
      </c>
      <c r="E1609">
        <v>329.995</v>
      </c>
      <c r="F1609">
        <v>0</v>
      </c>
      <c r="G1609">
        <v>0</v>
      </c>
      <c r="H1609">
        <v>45092</v>
      </c>
      <c r="I1609">
        <v>45092</v>
      </c>
      <c r="J1609">
        <v>0</v>
      </c>
      <c r="K1609">
        <v>0</v>
      </c>
      <c r="L1609">
        <v>2</v>
      </c>
      <c r="M1609">
        <v>329.995</v>
      </c>
      <c r="N1609" t="s">
        <v>367</v>
      </c>
      <c r="O1609">
        <v>2024</v>
      </c>
    </row>
    <row r="1610" spans="1:15" x14ac:dyDescent="0.3">
      <c r="A1610" t="s">
        <v>145</v>
      </c>
      <c r="B1610" t="s">
        <v>146</v>
      </c>
      <c r="C1610" t="s">
        <v>90</v>
      </c>
      <c r="D1610">
        <v>0</v>
      </c>
      <c r="E1610">
        <v>0</v>
      </c>
      <c r="F1610">
        <v>0</v>
      </c>
      <c r="G1610">
        <v>0</v>
      </c>
      <c r="H1610">
        <v>45092</v>
      </c>
      <c r="I1610">
        <v>45092</v>
      </c>
      <c r="J1610">
        <v>0</v>
      </c>
      <c r="K1610">
        <v>0</v>
      </c>
      <c r="L1610">
        <v>0</v>
      </c>
      <c r="M1610">
        <v>0</v>
      </c>
      <c r="N1610" t="s">
        <v>367</v>
      </c>
      <c r="O1610">
        <v>2024</v>
      </c>
    </row>
    <row r="1611" spans="1:15" x14ac:dyDescent="0.3">
      <c r="A1611" t="s">
        <v>147</v>
      </c>
      <c r="B1611" t="s">
        <v>555</v>
      </c>
      <c r="C1611" t="s">
        <v>255</v>
      </c>
      <c r="D1611">
        <v>9</v>
      </c>
      <c r="E1611">
        <v>8847.4489802480493</v>
      </c>
      <c r="F1611">
        <v>0</v>
      </c>
      <c r="G1611">
        <v>0</v>
      </c>
      <c r="H1611">
        <v>45092</v>
      </c>
      <c r="I1611">
        <v>45092</v>
      </c>
      <c r="J1611">
        <v>3</v>
      </c>
      <c r="K1611">
        <v>2949.1496600826831</v>
      </c>
      <c r="L1611">
        <v>6</v>
      </c>
      <c r="M1611">
        <v>5898.2993201653662</v>
      </c>
      <c r="N1611" t="s">
        <v>367</v>
      </c>
      <c r="O1611">
        <v>2024</v>
      </c>
    </row>
    <row r="1612" spans="1:15" x14ac:dyDescent="0.3">
      <c r="A1612" t="s">
        <v>149</v>
      </c>
      <c r="B1612" t="s">
        <v>150</v>
      </c>
      <c r="C1612" t="s">
        <v>90</v>
      </c>
      <c r="D1612">
        <v>3</v>
      </c>
      <c r="E1612">
        <v>651.41219251541997</v>
      </c>
      <c r="F1612">
        <v>36</v>
      </c>
      <c r="G1612">
        <v>2949.1496600826831</v>
      </c>
      <c r="H1612">
        <v>45092</v>
      </c>
      <c r="I1612">
        <v>45092</v>
      </c>
      <c r="J1612">
        <v>19</v>
      </c>
      <c r="K1612">
        <v>3600.5618525981031</v>
      </c>
      <c r="L1612">
        <v>20</v>
      </c>
      <c r="M1612">
        <v>0</v>
      </c>
      <c r="N1612" t="s">
        <v>367</v>
      </c>
      <c r="O1612">
        <v>2024</v>
      </c>
    </row>
    <row r="1613" spans="1:15" x14ac:dyDescent="0.3">
      <c r="A1613" t="s">
        <v>151</v>
      </c>
      <c r="B1613" t="s">
        <v>152</v>
      </c>
      <c r="C1613" t="s">
        <v>255</v>
      </c>
      <c r="D1613">
        <v>34</v>
      </c>
      <c r="E1613">
        <v>31824.084999999999</v>
      </c>
      <c r="F1613">
        <v>0</v>
      </c>
      <c r="H1613">
        <v>45092</v>
      </c>
      <c r="I1613">
        <v>45092</v>
      </c>
      <c r="J1613">
        <v>4</v>
      </c>
      <c r="K1613">
        <v>3744.0099999999998</v>
      </c>
      <c r="L1613">
        <v>30</v>
      </c>
      <c r="M1613">
        <v>28080.075000000001</v>
      </c>
      <c r="N1613" t="s">
        <v>367</v>
      </c>
      <c r="O1613">
        <v>2024</v>
      </c>
    </row>
    <row r="1614" spans="1:15" x14ac:dyDescent="0.3">
      <c r="A1614" t="s">
        <v>153</v>
      </c>
      <c r="B1614" t="s">
        <v>154</v>
      </c>
      <c r="C1614" t="s">
        <v>90</v>
      </c>
      <c r="D1614">
        <v>3</v>
      </c>
      <c r="E1614">
        <v>468</v>
      </c>
      <c r="F1614">
        <v>24</v>
      </c>
      <c r="G1614">
        <v>3744.01</v>
      </c>
      <c r="H1614">
        <v>45092</v>
      </c>
      <c r="I1614">
        <v>45092</v>
      </c>
      <c r="J1614">
        <v>26</v>
      </c>
      <c r="K1614">
        <v>4056</v>
      </c>
      <c r="L1614">
        <v>1</v>
      </c>
      <c r="M1614">
        <v>156.01000000000022</v>
      </c>
      <c r="N1614" t="s">
        <v>367</v>
      </c>
      <c r="O1614">
        <v>2024</v>
      </c>
    </row>
    <row r="1615" spans="1:15" x14ac:dyDescent="0.3">
      <c r="A1615" t="s">
        <v>155</v>
      </c>
      <c r="B1615" t="s">
        <v>556</v>
      </c>
      <c r="C1615" t="s">
        <v>95</v>
      </c>
      <c r="D1615">
        <v>0</v>
      </c>
      <c r="E1615">
        <v>0</v>
      </c>
      <c r="F1615">
        <v>0</v>
      </c>
      <c r="G1615">
        <v>0</v>
      </c>
      <c r="H1615">
        <v>45092</v>
      </c>
      <c r="I1615">
        <v>45092</v>
      </c>
      <c r="J1615">
        <v>0</v>
      </c>
      <c r="K1615">
        <v>0</v>
      </c>
      <c r="L1615">
        <v>0</v>
      </c>
      <c r="M1615">
        <v>0</v>
      </c>
      <c r="N1615" t="s">
        <v>367</v>
      </c>
      <c r="O1615">
        <v>2024</v>
      </c>
    </row>
    <row r="1616" spans="1:15" x14ac:dyDescent="0.3">
      <c r="A1616" t="s">
        <v>157</v>
      </c>
      <c r="B1616" t="s">
        <v>557</v>
      </c>
      <c r="C1616" t="s">
        <v>90</v>
      </c>
      <c r="D1616">
        <v>0</v>
      </c>
      <c r="E1616">
        <v>0</v>
      </c>
      <c r="F1616">
        <v>0</v>
      </c>
      <c r="G1616">
        <v>0</v>
      </c>
      <c r="H1616">
        <v>45092</v>
      </c>
      <c r="I1616">
        <v>45092</v>
      </c>
      <c r="J1616">
        <v>0</v>
      </c>
      <c r="K1616">
        <v>0</v>
      </c>
      <c r="L1616">
        <v>0</v>
      </c>
      <c r="M1616">
        <v>0</v>
      </c>
      <c r="N1616" t="s">
        <v>367</v>
      </c>
      <c r="O1616">
        <v>2024</v>
      </c>
    </row>
    <row r="1617" spans="1:15" x14ac:dyDescent="0.3">
      <c r="A1617" t="s">
        <v>157</v>
      </c>
      <c r="B1617" t="s">
        <v>558</v>
      </c>
      <c r="C1617" t="s">
        <v>261</v>
      </c>
      <c r="D1617">
        <v>3</v>
      </c>
      <c r="E1617">
        <v>6796.8</v>
      </c>
      <c r="F1617">
        <v>0</v>
      </c>
      <c r="G1617">
        <v>0</v>
      </c>
      <c r="H1617">
        <v>45092</v>
      </c>
      <c r="I1617">
        <v>45092</v>
      </c>
      <c r="J1617">
        <v>1</v>
      </c>
      <c r="K1617">
        <v>2265.6</v>
      </c>
      <c r="L1617">
        <v>2</v>
      </c>
      <c r="M1617">
        <v>4531.2000000000007</v>
      </c>
      <c r="N1617" t="s">
        <v>367</v>
      </c>
      <c r="O1617">
        <v>2024</v>
      </c>
    </row>
    <row r="1618" spans="1:15" x14ac:dyDescent="0.3">
      <c r="A1618" t="s">
        <v>159</v>
      </c>
      <c r="B1618" t="s">
        <v>559</v>
      </c>
      <c r="C1618" t="s">
        <v>90</v>
      </c>
      <c r="D1618">
        <v>13</v>
      </c>
      <c r="E1618">
        <v>490.88</v>
      </c>
      <c r="F1618">
        <v>60</v>
      </c>
      <c r="G1618">
        <v>2265.6</v>
      </c>
      <c r="H1618">
        <v>45092</v>
      </c>
      <c r="I1618">
        <v>45092</v>
      </c>
      <c r="J1618">
        <v>32</v>
      </c>
      <c r="K1618">
        <v>1208.32</v>
      </c>
      <c r="L1618">
        <v>41</v>
      </c>
      <c r="M1618">
        <v>1548.16</v>
      </c>
      <c r="N1618" t="s">
        <v>367</v>
      </c>
      <c r="O1618">
        <v>2024</v>
      </c>
    </row>
    <row r="1619" spans="1:15" x14ac:dyDescent="0.3">
      <c r="A1619" t="s">
        <v>159</v>
      </c>
      <c r="B1619" t="s">
        <v>529</v>
      </c>
      <c r="C1619" t="s">
        <v>95</v>
      </c>
      <c r="D1619">
        <v>3</v>
      </c>
      <c r="E1619">
        <v>661.48874999999998</v>
      </c>
      <c r="F1619">
        <v>0</v>
      </c>
      <c r="G1619">
        <v>0</v>
      </c>
      <c r="H1619">
        <v>45092</v>
      </c>
      <c r="I1619">
        <v>45092</v>
      </c>
      <c r="J1619">
        <v>0</v>
      </c>
      <c r="K1619">
        <v>0</v>
      </c>
      <c r="L1619">
        <v>3</v>
      </c>
      <c r="M1619">
        <v>661.48874999999998</v>
      </c>
      <c r="N1619" t="s">
        <v>367</v>
      </c>
      <c r="O1619">
        <v>2024</v>
      </c>
    </row>
    <row r="1620" spans="1:15" x14ac:dyDescent="0.3">
      <c r="A1620" t="s">
        <v>161</v>
      </c>
      <c r="B1620" t="s">
        <v>162</v>
      </c>
      <c r="C1620" t="s">
        <v>677</v>
      </c>
      <c r="D1620">
        <v>3</v>
      </c>
      <c r="E1620">
        <v>1765.5749999999998</v>
      </c>
      <c r="F1620">
        <v>0</v>
      </c>
      <c r="G1620">
        <v>0</v>
      </c>
      <c r="H1620">
        <v>45092</v>
      </c>
      <c r="I1620">
        <v>45092</v>
      </c>
      <c r="J1620">
        <v>0</v>
      </c>
      <c r="K1620">
        <v>0</v>
      </c>
      <c r="L1620">
        <v>3</v>
      </c>
      <c r="M1620">
        <v>1765.5749999999998</v>
      </c>
      <c r="N1620" t="s">
        <v>367</v>
      </c>
      <c r="O1620">
        <v>2024</v>
      </c>
    </row>
    <row r="1621" spans="1:15" x14ac:dyDescent="0.3">
      <c r="A1621" t="s">
        <v>163</v>
      </c>
      <c r="B1621" t="s">
        <v>164</v>
      </c>
      <c r="C1621" t="s">
        <v>90</v>
      </c>
      <c r="D1621">
        <v>26</v>
      </c>
      <c r="E1621">
        <v>3481.3103448275861</v>
      </c>
      <c r="F1621">
        <v>0</v>
      </c>
      <c r="G1621">
        <v>0</v>
      </c>
      <c r="H1621">
        <v>45092</v>
      </c>
      <c r="I1621">
        <v>45092</v>
      </c>
      <c r="J1621">
        <v>2</v>
      </c>
      <c r="K1621">
        <v>267.79310344827587</v>
      </c>
      <c r="L1621">
        <v>24</v>
      </c>
      <c r="M1621">
        <v>3213.5172413793102</v>
      </c>
      <c r="N1621" t="s">
        <v>367</v>
      </c>
      <c r="O1621">
        <v>2024</v>
      </c>
    </row>
    <row r="1622" spans="1:15" x14ac:dyDescent="0.3">
      <c r="A1622" t="s">
        <v>165</v>
      </c>
      <c r="B1622" t="s">
        <v>166</v>
      </c>
      <c r="C1622" t="s">
        <v>90</v>
      </c>
      <c r="D1622">
        <v>0</v>
      </c>
      <c r="E1622">
        <v>0</v>
      </c>
      <c r="F1622">
        <v>0</v>
      </c>
      <c r="G1622">
        <v>0</v>
      </c>
      <c r="H1622">
        <v>45092</v>
      </c>
      <c r="I1622">
        <v>45092</v>
      </c>
      <c r="J1622">
        <v>0</v>
      </c>
      <c r="K1622">
        <v>0</v>
      </c>
      <c r="L1622">
        <v>0</v>
      </c>
      <c r="M1622">
        <v>0</v>
      </c>
      <c r="N1622" t="s">
        <v>367</v>
      </c>
      <c r="O1622">
        <v>2024</v>
      </c>
    </row>
    <row r="1623" spans="1:15" x14ac:dyDescent="0.3">
      <c r="A1623" t="s">
        <v>167</v>
      </c>
      <c r="B1623" t="s">
        <v>530</v>
      </c>
      <c r="C1623" t="s">
        <v>90</v>
      </c>
      <c r="D1623">
        <v>0</v>
      </c>
      <c r="E1623">
        <v>0</v>
      </c>
      <c r="F1623">
        <v>0</v>
      </c>
      <c r="G1623">
        <v>0</v>
      </c>
      <c r="H1623">
        <v>45092</v>
      </c>
      <c r="I1623">
        <v>45092</v>
      </c>
      <c r="J1623">
        <v>0</v>
      </c>
      <c r="K1623">
        <v>0</v>
      </c>
      <c r="L1623">
        <v>0</v>
      </c>
      <c r="M1623">
        <v>0</v>
      </c>
      <c r="N1623" t="s">
        <v>367</v>
      </c>
      <c r="O1623">
        <v>2024</v>
      </c>
    </row>
    <row r="1624" spans="1:15" x14ac:dyDescent="0.3">
      <c r="A1624" t="s">
        <v>170</v>
      </c>
      <c r="B1624" t="s">
        <v>531</v>
      </c>
      <c r="C1624" t="s">
        <v>90</v>
      </c>
      <c r="D1624">
        <v>5</v>
      </c>
      <c r="E1624">
        <v>241.00833333333333</v>
      </c>
      <c r="F1624">
        <v>0</v>
      </c>
      <c r="G1624">
        <v>0</v>
      </c>
      <c r="H1624">
        <v>45092</v>
      </c>
      <c r="I1624">
        <v>45092</v>
      </c>
      <c r="J1624">
        <v>0</v>
      </c>
      <c r="K1624">
        <v>0</v>
      </c>
      <c r="L1624">
        <v>5</v>
      </c>
      <c r="M1624">
        <v>241.00833333333333</v>
      </c>
      <c r="N1624" t="s">
        <v>367</v>
      </c>
      <c r="O1624">
        <v>2024</v>
      </c>
    </row>
    <row r="1625" spans="1:15" x14ac:dyDescent="0.3">
      <c r="A1625" t="s">
        <v>172</v>
      </c>
      <c r="B1625" t="s">
        <v>171</v>
      </c>
      <c r="C1625" t="s">
        <v>90</v>
      </c>
      <c r="D1625">
        <v>1</v>
      </c>
      <c r="E1625">
        <v>217.50450000000001</v>
      </c>
      <c r="F1625">
        <v>0</v>
      </c>
      <c r="G1625">
        <v>0</v>
      </c>
      <c r="H1625">
        <v>45092</v>
      </c>
      <c r="I1625">
        <v>45092</v>
      </c>
      <c r="J1625">
        <v>0</v>
      </c>
      <c r="K1625">
        <v>0</v>
      </c>
      <c r="L1625">
        <v>1</v>
      </c>
      <c r="M1625">
        <v>217.50450000000001</v>
      </c>
      <c r="N1625" t="s">
        <v>367</v>
      </c>
      <c r="O1625">
        <v>2024</v>
      </c>
    </row>
    <row r="1626" spans="1:15" x14ac:dyDescent="0.3">
      <c r="A1626" t="s">
        <v>174</v>
      </c>
      <c r="B1626" t="s">
        <v>532</v>
      </c>
      <c r="C1626" t="s">
        <v>90</v>
      </c>
      <c r="D1626">
        <v>1</v>
      </c>
      <c r="E1626">
        <v>292.49924999999996</v>
      </c>
      <c r="F1626">
        <v>0</v>
      </c>
      <c r="G1626">
        <v>0</v>
      </c>
      <c r="H1626">
        <v>45092</v>
      </c>
      <c r="I1626">
        <v>45092</v>
      </c>
      <c r="J1626">
        <v>0</v>
      </c>
      <c r="K1626">
        <v>0</v>
      </c>
      <c r="L1626">
        <v>1</v>
      </c>
      <c r="M1626">
        <v>292.49924999999996</v>
      </c>
      <c r="N1626" t="s">
        <v>367</v>
      </c>
      <c r="O1626">
        <v>2024</v>
      </c>
    </row>
    <row r="1627" spans="1:15" x14ac:dyDescent="0.3">
      <c r="A1627" t="s">
        <v>358</v>
      </c>
      <c r="B1627" t="s">
        <v>659</v>
      </c>
      <c r="C1627" t="s">
        <v>90</v>
      </c>
      <c r="D1627">
        <v>4</v>
      </c>
      <c r="E1627">
        <v>13965.77</v>
      </c>
      <c r="F1627">
        <v>0</v>
      </c>
      <c r="G1627">
        <v>0</v>
      </c>
      <c r="H1627">
        <v>45335</v>
      </c>
      <c r="I1627">
        <v>45335</v>
      </c>
      <c r="J1627">
        <v>0</v>
      </c>
      <c r="K1627">
        <v>0</v>
      </c>
      <c r="L1627">
        <v>4</v>
      </c>
      <c r="M1627">
        <v>13965.77</v>
      </c>
      <c r="N1627" t="s">
        <v>367</v>
      </c>
      <c r="O1627">
        <v>2024</v>
      </c>
    </row>
    <row r="1628" spans="1:15" x14ac:dyDescent="0.3">
      <c r="A1628" t="s">
        <v>483</v>
      </c>
      <c r="B1628" t="s">
        <v>175</v>
      </c>
      <c r="C1628" t="s">
        <v>90</v>
      </c>
      <c r="D1628">
        <v>2</v>
      </c>
      <c r="E1628">
        <v>155.99666666666667</v>
      </c>
      <c r="F1628">
        <v>0</v>
      </c>
      <c r="G1628">
        <v>0</v>
      </c>
      <c r="H1628">
        <v>45092</v>
      </c>
      <c r="I1628">
        <v>45092</v>
      </c>
      <c r="J1628">
        <v>2</v>
      </c>
      <c r="K1628">
        <v>155.99666666666667</v>
      </c>
      <c r="L1628">
        <v>0</v>
      </c>
      <c r="M1628">
        <v>0</v>
      </c>
      <c r="N1628" t="s">
        <v>367</v>
      </c>
      <c r="O1628">
        <v>2024</v>
      </c>
    </row>
    <row r="1629" spans="1:15" x14ac:dyDescent="0.3">
      <c r="A1629" t="s">
        <v>485</v>
      </c>
      <c r="B1629" t="s">
        <v>533</v>
      </c>
      <c r="C1629" t="s">
        <v>90</v>
      </c>
      <c r="D1629">
        <v>180</v>
      </c>
      <c r="E1629">
        <v>743.4</v>
      </c>
      <c r="F1629">
        <v>0</v>
      </c>
      <c r="G1629">
        <v>0</v>
      </c>
      <c r="H1629">
        <v>45092</v>
      </c>
      <c r="I1629">
        <v>45092</v>
      </c>
      <c r="J1629">
        <v>95</v>
      </c>
      <c r="K1629">
        <v>392.34999999999997</v>
      </c>
      <c r="L1629">
        <v>85</v>
      </c>
      <c r="M1629">
        <v>351.05</v>
      </c>
      <c r="N1629" t="s">
        <v>367</v>
      </c>
      <c r="O1629">
        <v>2024</v>
      </c>
    </row>
    <row r="1630" spans="1:15" x14ac:dyDescent="0.3">
      <c r="A1630" t="s">
        <v>487</v>
      </c>
      <c r="B1630" t="s">
        <v>534</v>
      </c>
      <c r="C1630" t="s">
        <v>90</v>
      </c>
      <c r="D1630">
        <v>130</v>
      </c>
      <c r="E1630">
        <v>951.08</v>
      </c>
      <c r="F1630">
        <v>0</v>
      </c>
      <c r="G1630">
        <v>0</v>
      </c>
      <c r="H1630">
        <v>45092</v>
      </c>
      <c r="I1630">
        <v>45092</v>
      </c>
      <c r="J1630">
        <v>80</v>
      </c>
      <c r="K1630">
        <v>585.28000000000009</v>
      </c>
      <c r="L1630">
        <v>50</v>
      </c>
      <c r="M1630">
        <v>365.79999999999995</v>
      </c>
      <c r="N1630" t="s">
        <v>367</v>
      </c>
      <c r="O1630">
        <v>2024</v>
      </c>
    </row>
    <row r="1631" spans="1:15" x14ac:dyDescent="0.3">
      <c r="A1631" t="s">
        <v>489</v>
      </c>
      <c r="B1631" t="s">
        <v>488</v>
      </c>
      <c r="C1631" t="s">
        <v>90</v>
      </c>
      <c r="D1631">
        <v>0</v>
      </c>
      <c r="E1631">
        <v>0</v>
      </c>
      <c r="F1631">
        <v>0</v>
      </c>
      <c r="G1631">
        <v>0</v>
      </c>
      <c r="H1631">
        <v>45092</v>
      </c>
      <c r="I1631">
        <v>45092</v>
      </c>
      <c r="J1631">
        <v>0</v>
      </c>
      <c r="K1631">
        <v>0</v>
      </c>
      <c r="L1631">
        <v>0</v>
      </c>
      <c r="M1631">
        <v>0</v>
      </c>
      <c r="N1631" t="s">
        <v>367</v>
      </c>
      <c r="O1631">
        <v>2024</v>
      </c>
    </row>
    <row r="1632" spans="1:15" x14ac:dyDescent="0.3">
      <c r="A1632" t="s">
        <v>491</v>
      </c>
      <c r="B1632" t="s">
        <v>535</v>
      </c>
      <c r="C1632" t="s">
        <v>90</v>
      </c>
      <c r="D1632">
        <v>0</v>
      </c>
      <c r="E1632">
        <v>0</v>
      </c>
      <c r="F1632">
        <v>0</v>
      </c>
      <c r="G1632">
        <v>0</v>
      </c>
      <c r="H1632">
        <v>45092</v>
      </c>
      <c r="I1632">
        <v>45092</v>
      </c>
      <c r="J1632">
        <v>0</v>
      </c>
      <c r="K1632">
        <v>0</v>
      </c>
      <c r="L1632">
        <v>0</v>
      </c>
      <c r="M1632">
        <v>0</v>
      </c>
      <c r="N1632" t="s">
        <v>367</v>
      </c>
      <c r="O1632">
        <v>2024</v>
      </c>
    </row>
    <row r="1633" spans="1:15" x14ac:dyDescent="0.3">
      <c r="A1633" t="s">
        <v>493</v>
      </c>
      <c r="B1633" t="s">
        <v>492</v>
      </c>
      <c r="C1633" t="s">
        <v>90</v>
      </c>
      <c r="D1633">
        <v>3</v>
      </c>
      <c r="E1633">
        <v>4208.6187</v>
      </c>
      <c r="F1633">
        <v>0</v>
      </c>
      <c r="G1633">
        <v>0</v>
      </c>
      <c r="H1633">
        <v>45092</v>
      </c>
      <c r="I1633">
        <v>45092</v>
      </c>
      <c r="J1633">
        <v>0</v>
      </c>
      <c r="K1633">
        <v>0</v>
      </c>
      <c r="L1633">
        <v>3</v>
      </c>
      <c r="M1633">
        <v>4208.6187</v>
      </c>
      <c r="N1633" t="s">
        <v>367</v>
      </c>
      <c r="O1633">
        <v>2024</v>
      </c>
    </row>
    <row r="1634" spans="1:15" x14ac:dyDescent="0.3">
      <c r="A1634" t="s">
        <v>495</v>
      </c>
      <c r="B1634" t="s">
        <v>536</v>
      </c>
      <c r="C1634" t="s">
        <v>90</v>
      </c>
      <c r="D1634">
        <v>0</v>
      </c>
      <c r="E1634">
        <v>0</v>
      </c>
      <c r="F1634">
        <v>0</v>
      </c>
      <c r="G1634">
        <v>0</v>
      </c>
      <c r="H1634">
        <v>45092</v>
      </c>
      <c r="I1634">
        <v>45092</v>
      </c>
      <c r="J1634">
        <v>0</v>
      </c>
      <c r="K1634">
        <v>0</v>
      </c>
      <c r="L1634">
        <v>0</v>
      </c>
      <c r="M1634">
        <v>0</v>
      </c>
      <c r="N1634" t="s">
        <v>367</v>
      </c>
      <c r="O1634">
        <v>2024</v>
      </c>
    </row>
    <row r="1635" spans="1:15" x14ac:dyDescent="0.3">
      <c r="A1635" t="s">
        <v>496</v>
      </c>
      <c r="B1635" t="s">
        <v>114</v>
      </c>
      <c r="C1635" t="s">
        <v>90</v>
      </c>
      <c r="D1635">
        <v>2</v>
      </c>
      <c r="E1635">
        <v>2138.3901000000001</v>
      </c>
      <c r="F1635">
        <v>0</v>
      </c>
      <c r="G1635">
        <v>0</v>
      </c>
      <c r="H1635">
        <v>45092</v>
      </c>
      <c r="I1635">
        <v>45092</v>
      </c>
      <c r="J1635">
        <v>0</v>
      </c>
      <c r="K1635">
        <v>0</v>
      </c>
      <c r="L1635">
        <v>2</v>
      </c>
      <c r="M1635">
        <v>2138.3901000000001</v>
      </c>
      <c r="N1635" t="s">
        <v>367</v>
      </c>
      <c r="O1635">
        <v>2024</v>
      </c>
    </row>
    <row r="1636" spans="1:15" x14ac:dyDescent="0.3">
      <c r="A1636" t="s">
        <v>538</v>
      </c>
      <c r="B1636" t="s">
        <v>537</v>
      </c>
      <c r="C1636" t="s">
        <v>90</v>
      </c>
      <c r="D1636">
        <v>0</v>
      </c>
      <c r="E1636">
        <v>0</v>
      </c>
      <c r="F1636">
        <v>0</v>
      </c>
      <c r="G1636">
        <v>0</v>
      </c>
      <c r="H1636">
        <v>45092</v>
      </c>
      <c r="I1636">
        <v>45092</v>
      </c>
      <c r="J1636">
        <v>0</v>
      </c>
      <c r="K1636">
        <v>0</v>
      </c>
      <c r="L1636">
        <v>0</v>
      </c>
      <c r="M1636">
        <v>0</v>
      </c>
      <c r="N1636" t="s">
        <v>367</v>
      </c>
      <c r="O1636">
        <v>2024</v>
      </c>
    </row>
    <row r="1637" spans="1:15" x14ac:dyDescent="0.3">
      <c r="A1637" t="s">
        <v>540</v>
      </c>
      <c r="B1637" t="s">
        <v>539</v>
      </c>
      <c r="C1637" t="s">
        <v>90</v>
      </c>
      <c r="D1637">
        <v>0</v>
      </c>
      <c r="E1637">
        <v>0</v>
      </c>
      <c r="F1637">
        <v>0</v>
      </c>
      <c r="G1637">
        <v>0</v>
      </c>
      <c r="H1637">
        <v>45092</v>
      </c>
      <c r="I1637">
        <v>45092</v>
      </c>
      <c r="J1637">
        <v>0</v>
      </c>
      <c r="K1637">
        <v>0</v>
      </c>
      <c r="L1637">
        <v>0</v>
      </c>
      <c r="M1637">
        <v>0</v>
      </c>
      <c r="N1637" t="s">
        <v>367</v>
      </c>
      <c r="O1637">
        <v>2024</v>
      </c>
    </row>
    <row r="1638" spans="1:15" x14ac:dyDescent="0.3">
      <c r="A1638" t="s">
        <v>678</v>
      </c>
      <c r="B1638" t="s">
        <v>541</v>
      </c>
      <c r="C1638" t="s">
        <v>90</v>
      </c>
      <c r="D1638">
        <v>6</v>
      </c>
      <c r="E1638">
        <v>3679.9806666666668</v>
      </c>
      <c r="F1638">
        <v>0</v>
      </c>
      <c r="G1638">
        <v>0</v>
      </c>
      <c r="H1638">
        <v>45092</v>
      </c>
      <c r="I1638">
        <v>45092</v>
      </c>
      <c r="J1638">
        <v>0</v>
      </c>
      <c r="K1638">
        <v>0</v>
      </c>
      <c r="L1638">
        <v>6</v>
      </c>
      <c r="M1638">
        <v>3679.9806666666668</v>
      </c>
      <c r="N1638" t="s">
        <v>367</v>
      </c>
      <c r="O1638">
        <v>2024</v>
      </c>
    </row>
    <row r="1639" spans="1:15" x14ac:dyDescent="0.3">
      <c r="A1639" t="s">
        <v>176</v>
      </c>
      <c r="B1639" t="s">
        <v>560</v>
      </c>
      <c r="C1639" t="s">
        <v>261</v>
      </c>
      <c r="D1639">
        <v>0</v>
      </c>
      <c r="E1639">
        <v>0</v>
      </c>
      <c r="F1639">
        <v>0</v>
      </c>
      <c r="G1639">
        <v>0</v>
      </c>
      <c r="H1639">
        <v>45092</v>
      </c>
      <c r="I1639">
        <v>45092</v>
      </c>
      <c r="J1639">
        <v>0</v>
      </c>
      <c r="K1639">
        <v>0</v>
      </c>
      <c r="L1639">
        <v>0</v>
      </c>
      <c r="M1639">
        <v>0</v>
      </c>
      <c r="N1639" t="s">
        <v>367</v>
      </c>
      <c r="O1639">
        <v>2024</v>
      </c>
    </row>
    <row r="1640" spans="1:15" x14ac:dyDescent="0.3">
      <c r="A1640" t="s">
        <v>179</v>
      </c>
      <c r="B1640" t="s">
        <v>561</v>
      </c>
      <c r="C1640" t="s">
        <v>90</v>
      </c>
      <c r="D1640">
        <v>437</v>
      </c>
      <c r="E1640">
        <v>503.63026400000007</v>
      </c>
      <c r="F1640">
        <v>0</v>
      </c>
      <c r="G1640">
        <v>0</v>
      </c>
      <c r="H1640">
        <v>45092</v>
      </c>
      <c r="I1640">
        <v>45092</v>
      </c>
      <c r="J1640">
        <v>30</v>
      </c>
      <c r="K1640">
        <v>34.574160000000006</v>
      </c>
      <c r="L1640">
        <v>407</v>
      </c>
      <c r="M1640">
        <v>469.05610400000006</v>
      </c>
      <c r="N1640" t="s">
        <v>367</v>
      </c>
      <c r="O1640">
        <v>2024</v>
      </c>
    </row>
    <row r="1641" spans="1:15" x14ac:dyDescent="0.3">
      <c r="A1641" t="s">
        <v>182</v>
      </c>
      <c r="B1641" t="s">
        <v>660</v>
      </c>
      <c r="C1641" t="s">
        <v>261</v>
      </c>
      <c r="D1641">
        <v>1</v>
      </c>
      <c r="E1641">
        <v>2350.0100000000002</v>
      </c>
      <c r="F1641">
        <v>0</v>
      </c>
      <c r="G1641">
        <v>0</v>
      </c>
      <c r="H1641">
        <v>45092</v>
      </c>
      <c r="I1641">
        <v>45092</v>
      </c>
      <c r="J1641">
        <v>0</v>
      </c>
      <c r="K1641">
        <v>0</v>
      </c>
      <c r="L1641">
        <v>1</v>
      </c>
      <c r="M1641">
        <v>2350.0100000000002</v>
      </c>
      <c r="N1641" t="s">
        <v>367</v>
      </c>
      <c r="O1641">
        <v>2024</v>
      </c>
    </row>
    <row r="1642" spans="1:15" x14ac:dyDescent="0.3">
      <c r="A1642" t="s">
        <v>184</v>
      </c>
      <c r="B1642" t="s">
        <v>660</v>
      </c>
      <c r="C1642" t="s">
        <v>90</v>
      </c>
      <c r="D1642">
        <v>55</v>
      </c>
      <c r="E1642">
        <v>223.04020010140005</v>
      </c>
      <c r="F1642">
        <v>0</v>
      </c>
      <c r="G1642">
        <v>0</v>
      </c>
      <c r="H1642">
        <v>45092</v>
      </c>
      <c r="I1642">
        <v>45092</v>
      </c>
      <c r="J1642">
        <v>10</v>
      </c>
      <c r="K1642">
        <v>40.55276365480001</v>
      </c>
      <c r="L1642">
        <v>45</v>
      </c>
      <c r="M1642">
        <v>182.48743644660004</v>
      </c>
      <c r="N1642" t="s">
        <v>367</v>
      </c>
      <c r="O1642">
        <v>2024</v>
      </c>
    </row>
    <row r="1643" spans="1:15" x14ac:dyDescent="0.3">
      <c r="A1643" t="s">
        <v>186</v>
      </c>
      <c r="B1643" t="s">
        <v>661</v>
      </c>
      <c r="C1643" t="s">
        <v>565</v>
      </c>
      <c r="D1643">
        <v>5</v>
      </c>
      <c r="E1643">
        <v>2448.73861771978</v>
      </c>
      <c r="F1643">
        <v>0</v>
      </c>
      <c r="G1643">
        <v>0</v>
      </c>
      <c r="H1643">
        <v>45092</v>
      </c>
      <c r="I1643">
        <v>45092</v>
      </c>
      <c r="J1643">
        <v>0</v>
      </c>
      <c r="K1643">
        <v>0</v>
      </c>
      <c r="L1643">
        <v>5</v>
      </c>
      <c r="M1643">
        <v>2448.73861771978</v>
      </c>
      <c r="N1643" t="s">
        <v>367</v>
      </c>
      <c r="O1643">
        <v>2024</v>
      </c>
    </row>
    <row r="1644" spans="1:15" x14ac:dyDescent="0.3">
      <c r="A1644" t="s">
        <v>188</v>
      </c>
      <c r="B1644" t="s">
        <v>662</v>
      </c>
      <c r="C1644" t="s">
        <v>90</v>
      </c>
      <c r="D1644">
        <v>38</v>
      </c>
      <c r="E1644">
        <v>186.36037558597536</v>
      </c>
      <c r="F1644">
        <v>0</v>
      </c>
      <c r="G1644">
        <v>0</v>
      </c>
      <c r="H1644">
        <v>45152</v>
      </c>
      <c r="I1644">
        <v>45152</v>
      </c>
      <c r="J1644">
        <v>28</v>
      </c>
      <c r="K1644">
        <v>137.31817148440291</v>
      </c>
      <c r="L1644">
        <v>10</v>
      </c>
      <c r="M1644">
        <v>49.042204101572452</v>
      </c>
      <c r="N1644" t="s">
        <v>367</v>
      </c>
      <c r="O1644">
        <v>2024</v>
      </c>
    </row>
    <row r="1645" spans="1:15" x14ac:dyDescent="0.3">
      <c r="A1645" t="s">
        <v>190</v>
      </c>
      <c r="B1645" t="s">
        <v>663</v>
      </c>
      <c r="C1645" t="s">
        <v>565</v>
      </c>
      <c r="D1645">
        <v>2</v>
      </c>
      <c r="E1645">
        <v>750</v>
      </c>
      <c r="F1645">
        <v>0</v>
      </c>
      <c r="G1645">
        <v>0</v>
      </c>
      <c r="H1645">
        <v>45152</v>
      </c>
      <c r="I1645">
        <v>45152</v>
      </c>
      <c r="J1645">
        <v>1</v>
      </c>
      <c r="K1645">
        <v>375</v>
      </c>
      <c r="L1645">
        <v>1</v>
      </c>
      <c r="M1645">
        <v>375</v>
      </c>
      <c r="N1645" t="s">
        <v>367</v>
      </c>
      <c r="O1645">
        <v>2024</v>
      </c>
    </row>
    <row r="1646" spans="1:15" x14ac:dyDescent="0.3">
      <c r="A1646" t="s">
        <v>192</v>
      </c>
      <c r="B1646" t="s">
        <v>664</v>
      </c>
      <c r="C1646" t="s">
        <v>90</v>
      </c>
      <c r="D1646">
        <v>86</v>
      </c>
      <c r="E1646">
        <v>319.27</v>
      </c>
      <c r="F1646">
        <v>0</v>
      </c>
      <c r="G1646">
        <v>0</v>
      </c>
      <c r="H1646">
        <v>45152</v>
      </c>
      <c r="I1646">
        <v>45152</v>
      </c>
      <c r="J1646">
        <v>55</v>
      </c>
      <c r="K1646">
        <v>204.1843023255814</v>
      </c>
      <c r="L1646">
        <v>31</v>
      </c>
      <c r="M1646">
        <v>115.08569767441858</v>
      </c>
      <c r="N1646" t="s">
        <v>367</v>
      </c>
      <c r="O1646">
        <v>2024</v>
      </c>
    </row>
    <row r="1647" spans="1:15" x14ac:dyDescent="0.3">
      <c r="A1647" t="s">
        <v>194</v>
      </c>
      <c r="B1647" t="s">
        <v>569</v>
      </c>
      <c r="C1647" t="s">
        <v>570</v>
      </c>
      <c r="D1647">
        <v>31</v>
      </c>
      <c r="E1647">
        <v>10242.4</v>
      </c>
      <c r="F1647">
        <v>0</v>
      </c>
      <c r="G1647">
        <v>0</v>
      </c>
      <c r="H1647">
        <v>45092</v>
      </c>
      <c r="I1647">
        <v>45092</v>
      </c>
      <c r="J1647">
        <v>14</v>
      </c>
      <c r="K1647">
        <v>4625.5999999999995</v>
      </c>
      <c r="L1647">
        <v>17</v>
      </c>
      <c r="M1647">
        <v>5616.8</v>
      </c>
      <c r="N1647" t="s">
        <v>367</v>
      </c>
      <c r="O1647">
        <v>2024</v>
      </c>
    </row>
    <row r="1648" spans="1:15" x14ac:dyDescent="0.3">
      <c r="A1648" t="s">
        <v>197</v>
      </c>
      <c r="B1648" t="s">
        <v>571</v>
      </c>
      <c r="C1648" t="s">
        <v>570</v>
      </c>
      <c r="D1648">
        <v>17</v>
      </c>
      <c r="E1648">
        <v>6592.782388663968</v>
      </c>
      <c r="F1648">
        <v>0</v>
      </c>
      <c r="G1648">
        <v>0</v>
      </c>
      <c r="H1648">
        <v>45152</v>
      </c>
      <c r="I1648">
        <v>45152</v>
      </c>
      <c r="J1648">
        <v>0</v>
      </c>
      <c r="K1648">
        <v>0</v>
      </c>
      <c r="L1648">
        <v>17</v>
      </c>
      <c r="M1648">
        <v>6592.782388663968</v>
      </c>
      <c r="N1648" t="s">
        <v>367</v>
      </c>
      <c r="O1648">
        <v>2024</v>
      </c>
    </row>
    <row r="1649" spans="1:15" x14ac:dyDescent="0.3">
      <c r="A1649" t="s">
        <v>199</v>
      </c>
      <c r="B1649" t="s">
        <v>572</v>
      </c>
      <c r="C1649" t="s">
        <v>90</v>
      </c>
      <c r="D1649">
        <v>3</v>
      </c>
      <c r="E1649">
        <v>17.700000000000003</v>
      </c>
      <c r="F1649">
        <v>0</v>
      </c>
      <c r="G1649">
        <v>0</v>
      </c>
      <c r="H1649">
        <v>45152</v>
      </c>
      <c r="I1649">
        <v>45152</v>
      </c>
      <c r="J1649">
        <v>0</v>
      </c>
      <c r="K1649">
        <v>0</v>
      </c>
      <c r="L1649">
        <v>3</v>
      </c>
      <c r="M1649">
        <v>17.700000000000003</v>
      </c>
      <c r="N1649" t="s">
        <v>367</v>
      </c>
      <c r="O1649">
        <v>2024</v>
      </c>
    </row>
    <row r="1650" spans="1:15" x14ac:dyDescent="0.3">
      <c r="A1650" t="s">
        <v>202</v>
      </c>
      <c r="B1650" t="s">
        <v>187</v>
      </c>
      <c r="C1650" t="s">
        <v>90</v>
      </c>
      <c r="D1650">
        <v>0</v>
      </c>
      <c r="E1650">
        <v>0</v>
      </c>
      <c r="F1650">
        <v>0</v>
      </c>
      <c r="G1650">
        <v>0</v>
      </c>
      <c r="H1650">
        <v>45092</v>
      </c>
      <c r="I1650">
        <v>45092</v>
      </c>
      <c r="J1650">
        <v>0</v>
      </c>
      <c r="K1650">
        <v>0</v>
      </c>
      <c r="L1650">
        <v>0</v>
      </c>
      <c r="M1650">
        <v>0</v>
      </c>
      <c r="N1650" t="s">
        <v>367</v>
      </c>
      <c r="O1650">
        <v>2024</v>
      </c>
    </row>
    <row r="1651" spans="1:15" x14ac:dyDescent="0.3">
      <c r="A1651" t="s">
        <v>204</v>
      </c>
      <c r="B1651" t="s">
        <v>189</v>
      </c>
      <c r="C1651" t="s">
        <v>90</v>
      </c>
      <c r="D1651">
        <v>34</v>
      </c>
      <c r="E1651">
        <v>661.96521037094078</v>
      </c>
      <c r="F1651">
        <v>0</v>
      </c>
      <c r="G1651">
        <v>0</v>
      </c>
      <c r="H1651">
        <v>45152</v>
      </c>
      <c r="I1651">
        <v>45152</v>
      </c>
      <c r="J1651">
        <v>24</v>
      </c>
      <c r="K1651">
        <v>467.26956026184058</v>
      </c>
      <c r="L1651">
        <v>10</v>
      </c>
      <c r="M1651">
        <v>194.6956501091002</v>
      </c>
      <c r="N1651" t="s">
        <v>367</v>
      </c>
      <c r="O1651">
        <v>2024</v>
      </c>
    </row>
    <row r="1652" spans="1:15" x14ac:dyDescent="0.3">
      <c r="A1652" t="s">
        <v>206</v>
      </c>
      <c r="B1652" t="s">
        <v>573</v>
      </c>
      <c r="C1652" t="s">
        <v>574</v>
      </c>
      <c r="D1652">
        <v>1</v>
      </c>
      <c r="E1652">
        <v>527.46</v>
      </c>
      <c r="F1652">
        <v>0</v>
      </c>
      <c r="G1652">
        <v>0</v>
      </c>
      <c r="H1652">
        <v>45152</v>
      </c>
      <c r="I1652">
        <v>45152</v>
      </c>
      <c r="J1652">
        <v>1</v>
      </c>
      <c r="K1652">
        <v>527.46</v>
      </c>
      <c r="L1652">
        <v>0</v>
      </c>
      <c r="M1652">
        <v>0</v>
      </c>
      <c r="N1652" t="s">
        <v>367</v>
      </c>
      <c r="O1652">
        <v>2024</v>
      </c>
    </row>
    <row r="1653" spans="1:15" x14ac:dyDescent="0.3">
      <c r="A1653" t="s">
        <v>208</v>
      </c>
      <c r="B1653" t="s">
        <v>193</v>
      </c>
      <c r="C1653" t="s">
        <v>90</v>
      </c>
      <c r="D1653">
        <v>2</v>
      </c>
      <c r="E1653">
        <v>88.228875017036941</v>
      </c>
      <c r="F1653">
        <v>12</v>
      </c>
      <c r="G1653">
        <v>527.46</v>
      </c>
      <c r="H1653">
        <v>45092</v>
      </c>
      <c r="I1653">
        <v>45092</v>
      </c>
      <c r="J1653">
        <v>4</v>
      </c>
      <c r="K1653">
        <v>176.45775003407388</v>
      </c>
      <c r="L1653">
        <v>10</v>
      </c>
      <c r="M1653">
        <v>439.23112498296302</v>
      </c>
      <c r="N1653" t="s">
        <v>367</v>
      </c>
      <c r="O1653">
        <v>2024</v>
      </c>
    </row>
    <row r="1654" spans="1:15" x14ac:dyDescent="0.3">
      <c r="A1654" t="s">
        <v>210</v>
      </c>
      <c r="B1654" t="s">
        <v>665</v>
      </c>
      <c r="C1654" t="s">
        <v>196</v>
      </c>
      <c r="D1654">
        <v>2</v>
      </c>
      <c r="E1654">
        <v>124.35142857142861</v>
      </c>
      <c r="F1654">
        <v>0</v>
      </c>
      <c r="G1654">
        <v>0</v>
      </c>
      <c r="H1654">
        <v>45092</v>
      </c>
      <c r="I1654">
        <v>45092</v>
      </c>
      <c r="J1654">
        <v>1</v>
      </c>
      <c r="K1654">
        <v>62.175714285714307</v>
      </c>
      <c r="L1654">
        <v>1</v>
      </c>
      <c r="M1654">
        <v>62.175714285714307</v>
      </c>
      <c r="N1654" t="s">
        <v>367</v>
      </c>
      <c r="O1654">
        <v>2024</v>
      </c>
    </row>
    <row r="1655" spans="1:15" x14ac:dyDescent="0.3">
      <c r="A1655" t="s">
        <v>212</v>
      </c>
      <c r="B1655" t="s">
        <v>198</v>
      </c>
      <c r="C1655" t="s">
        <v>196</v>
      </c>
      <c r="D1655">
        <v>3</v>
      </c>
      <c r="E1655">
        <v>800.98500000000001</v>
      </c>
      <c r="F1655">
        <v>0</v>
      </c>
      <c r="G1655">
        <v>0</v>
      </c>
      <c r="H1655">
        <v>45092</v>
      </c>
      <c r="I1655">
        <v>45092</v>
      </c>
      <c r="J1655">
        <v>0</v>
      </c>
      <c r="K1655">
        <v>0</v>
      </c>
      <c r="L1655">
        <v>3</v>
      </c>
      <c r="M1655">
        <v>800.98500000000001</v>
      </c>
      <c r="N1655" t="s">
        <v>367</v>
      </c>
      <c r="O1655">
        <v>2024</v>
      </c>
    </row>
    <row r="1656" spans="1:15" x14ac:dyDescent="0.3">
      <c r="A1656" t="s">
        <v>214</v>
      </c>
      <c r="B1656" t="s">
        <v>200</v>
      </c>
      <c r="C1656" t="s">
        <v>201</v>
      </c>
      <c r="D1656">
        <v>11</v>
      </c>
      <c r="E1656">
        <v>105.61913043478259</v>
      </c>
      <c r="F1656">
        <v>0</v>
      </c>
      <c r="G1656">
        <v>0</v>
      </c>
      <c r="H1656">
        <v>45152</v>
      </c>
      <c r="I1656">
        <v>45152</v>
      </c>
      <c r="J1656">
        <v>2</v>
      </c>
      <c r="K1656">
        <v>19.203478260869563</v>
      </c>
      <c r="L1656">
        <v>9</v>
      </c>
      <c r="M1656">
        <v>86.415652173913031</v>
      </c>
      <c r="N1656" t="s">
        <v>367</v>
      </c>
      <c r="O1656">
        <v>2024</v>
      </c>
    </row>
    <row r="1657" spans="1:15" x14ac:dyDescent="0.3">
      <c r="A1657" t="s">
        <v>216</v>
      </c>
      <c r="B1657" t="s">
        <v>575</v>
      </c>
      <c r="C1657" t="s">
        <v>201</v>
      </c>
      <c r="D1657">
        <v>4</v>
      </c>
      <c r="E1657">
        <v>122.72</v>
      </c>
      <c r="F1657">
        <v>0</v>
      </c>
      <c r="G1657">
        <v>0</v>
      </c>
      <c r="H1657">
        <v>45152</v>
      </c>
      <c r="I1657">
        <v>45152</v>
      </c>
      <c r="J1657">
        <v>0</v>
      </c>
      <c r="K1657">
        <v>0</v>
      </c>
      <c r="L1657">
        <v>4</v>
      </c>
      <c r="M1657">
        <v>122.72</v>
      </c>
      <c r="N1657" t="s">
        <v>367</v>
      </c>
      <c r="O1657">
        <v>2024</v>
      </c>
    </row>
    <row r="1658" spans="1:15" x14ac:dyDescent="0.3">
      <c r="A1658" t="s">
        <v>218</v>
      </c>
      <c r="B1658" t="s">
        <v>666</v>
      </c>
      <c r="C1658" t="s">
        <v>201</v>
      </c>
      <c r="D1658">
        <v>2</v>
      </c>
      <c r="E1658">
        <v>37.42285714285714</v>
      </c>
      <c r="F1658">
        <v>0</v>
      </c>
      <c r="G1658">
        <v>0</v>
      </c>
      <c r="H1658">
        <v>45152</v>
      </c>
      <c r="I1658">
        <v>45152</v>
      </c>
      <c r="J1658">
        <v>0</v>
      </c>
      <c r="K1658">
        <v>0</v>
      </c>
      <c r="L1658">
        <v>2</v>
      </c>
      <c r="M1658">
        <v>37.42285714285714</v>
      </c>
      <c r="N1658" t="s">
        <v>367</v>
      </c>
      <c r="O1658">
        <v>2024</v>
      </c>
    </row>
    <row r="1659" spans="1:15" x14ac:dyDescent="0.3">
      <c r="A1659" t="s">
        <v>220</v>
      </c>
      <c r="B1659" t="s">
        <v>577</v>
      </c>
      <c r="C1659" t="s">
        <v>201</v>
      </c>
      <c r="D1659">
        <v>5</v>
      </c>
      <c r="E1659">
        <v>215.35</v>
      </c>
      <c r="F1659">
        <v>0</v>
      </c>
      <c r="G1659">
        <v>0</v>
      </c>
      <c r="H1659">
        <v>45152</v>
      </c>
      <c r="I1659">
        <v>45152</v>
      </c>
      <c r="J1659">
        <v>1</v>
      </c>
      <c r="K1659">
        <v>43.07</v>
      </c>
      <c r="L1659">
        <v>4</v>
      </c>
      <c r="M1659">
        <v>172.28</v>
      </c>
      <c r="N1659" t="s">
        <v>367</v>
      </c>
      <c r="O1659">
        <v>2024</v>
      </c>
    </row>
    <row r="1660" spans="1:15" x14ac:dyDescent="0.3">
      <c r="A1660" t="s">
        <v>222</v>
      </c>
      <c r="B1660" t="s">
        <v>578</v>
      </c>
      <c r="C1660" t="s">
        <v>201</v>
      </c>
      <c r="D1660">
        <v>2</v>
      </c>
      <c r="E1660">
        <v>119.97</v>
      </c>
      <c r="F1660">
        <v>0</v>
      </c>
      <c r="G1660">
        <v>0</v>
      </c>
      <c r="H1660">
        <v>45152</v>
      </c>
      <c r="I1660">
        <v>45152</v>
      </c>
      <c r="J1660">
        <v>0</v>
      </c>
      <c r="K1660">
        <v>0</v>
      </c>
      <c r="L1660">
        <v>2</v>
      </c>
      <c r="M1660">
        <v>119.97</v>
      </c>
      <c r="N1660" t="s">
        <v>367</v>
      </c>
      <c r="O1660">
        <v>2024</v>
      </c>
    </row>
    <row r="1661" spans="1:15" x14ac:dyDescent="0.3">
      <c r="A1661" t="s">
        <v>225</v>
      </c>
      <c r="B1661" t="s">
        <v>620</v>
      </c>
      <c r="C1661" t="s">
        <v>201</v>
      </c>
      <c r="D1661">
        <v>31</v>
      </c>
      <c r="E1661">
        <v>2562.4951171875</v>
      </c>
      <c r="F1661">
        <v>0</v>
      </c>
      <c r="G1661">
        <v>0</v>
      </c>
      <c r="H1661">
        <v>45092</v>
      </c>
      <c r="I1661">
        <v>45092</v>
      </c>
      <c r="J1661">
        <v>3</v>
      </c>
      <c r="K1661">
        <v>247.9833984375</v>
      </c>
      <c r="L1661">
        <v>28</v>
      </c>
      <c r="M1661">
        <v>2314.51171875</v>
      </c>
      <c r="N1661" t="s">
        <v>367</v>
      </c>
      <c r="O1661">
        <v>2024</v>
      </c>
    </row>
    <row r="1662" spans="1:15" x14ac:dyDescent="0.3">
      <c r="A1662" t="s">
        <v>227</v>
      </c>
      <c r="B1662" t="s">
        <v>667</v>
      </c>
      <c r="C1662" t="s">
        <v>201</v>
      </c>
      <c r="D1662">
        <v>2</v>
      </c>
      <c r="E1662">
        <v>165.322265625</v>
      </c>
      <c r="F1662">
        <v>0</v>
      </c>
      <c r="G1662">
        <v>0</v>
      </c>
      <c r="H1662">
        <v>45093</v>
      </c>
      <c r="I1662">
        <v>45093</v>
      </c>
      <c r="J1662">
        <v>0</v>
      </c>
      <c r="K1662">
        <v>0</v>
      </c>
      <c r="L1662">
        <v>2</v>
      </c>
      <c r="M1662">
        <v>165.322265625</v>
      </c>
      <c r="N1662" t="s">
        <v>367</v>
      </c>
      <c r="O1662">
        <v>2024</v>
      </c>
    </row>
    <row r="1663" spans="1:15" x14ac:dyDescent="0.3">
      <c r="A1663" t="s">
        <v>229</v>
      </c>
      <c r="B1663" t="s">
        <v>207</v>
      </c>
      <c r="C1663" t="s">
        <v>90</v>
      </c>
      <c r="D1663">
        <v>0</v>
      </c>
      <c r="E1663">
        <v>0</v>
      </c>
      <c r="F1663">
        <v>0</v>
      </c>
      <c r="G1663">
        <v>0</v>
      </c>
      <c r="H1663">
        <v>45092</v>
      </c>
      <c r="I1663">
        <v>45092</v>
      </c>
      <c r="J1663">
        <v>0</v>
      </c>
      <c r="K1663">
        <v>0</v>
      </c>
      <c r="L1663">
        <v>0</v>
      </c>
      <c r="M1663">
        <v>0</v>
      </c>
      <c r="N1663" t="s">
        <v>367</v>
      </c>
      <c r="O1663">
        <v>2024</v>
      </c>
    </row>
    <row r="1664" spans="1:15" x14ac:dyDescent="0.3">
      <c r="A1664" t="s">
        <v>231</v>
      </c>
      <c r="B1664" t="s">
        <v>579</v>
      </c>
      <c r="C1664" t="s">
        <v>90</v>
      </c>
      <c r="D1664">
        <v>2</v>
      </c>
      <c r="E1664">
        <v>1735.26</v>
      </c>
      <c r="F1664">
        <v>0</v>
      </c>
      <c r="G1664">
        <v>0</v>
      </c>
      <c r="H1664">
        <v>45152</v>
      </c>
      <c r="I1664">
        <v>45152</v>
      </c>
      <c r="J1664">
        <v>0</v>
      </c>
      <c r="K1664">
        <v>0</v>
      </c>
      <c r="L1664">
        <v>2</v>
      </c>
      <c r="M1664">
        <v>1735.26</v>
      </c>
      <c r="N1664" t="s">
        <v>367</v>
      </c>
      <c r="O1664">
        <v>2024</v>
      </c>
    </row>
    <row r="1665" spans="1:15" x14ac:dyDescent="0.3">
      <c r="A1665" t="s">
        <v>233</v>
      </c>
      <c r="B1665" t="s">
        <v>580</v>
      </c>
      <c r="C1665" t="s">
        <v>90</v>
      </c>
      <c r="D1665">
        <v>8</v>
      </c>
      <c r="E1665">
        <v>726.66545454545462</v>
      </c>
      <c r="F1665">
        <v>0</v>
      </c>
      <c r="G1665">
        <v>0</v>
      </c>
      <c r="H1665">
        <v>45152</v>
      </c>
      <c r="I1665">
        <v>45152</v>
      </c>
      <c r="J1665">
        <v>0</v>
      </c>
      <c r="K1665">
        <v>0</v>
      </c>
      <c r="L1665">
        <v>8</v>
      </c>
      <c r="M1665">
        <v>726.66545454545462</v>
      </c>
      <c r="N1665" t="s">
        <v>367</v>
      </c>
      <c r="O1665">
        <v>2024</v>
      </c>
    </row>
    <row r="1666" spans="1:15" x14ac:dyDescent="0.3">
      <c r="A1666" t="s">
        <v>235</v>
      </c>
      <c r="B1666" t="s">
        <v>209</v>
      </c>
      <c r="C1666" t="s">
        <v>261</v>
      </c>
      <c r="D1666">
        <v>10</v>
      </c>
      <c r="E1666">
        <v>441.68421052631601</v>
      </c>
      <c r="F1666">
        <v>0</v>
      </c>
      <c r="G1666">
        <v>0</v>
      </c>
      <c r="H1666">
        <v>45152</v>
      </c>
      <c r="I1666">
        <v>45152</v>
      </c>
      <c r="J1666">
        <v>0</v>
      </c>
      <c r="K1666">
        <v>0</v>
      </c>
      <c r="L1666">
        <v>10</v>
      </c>
      <c r="M1666">
        <v>441.68421052631601</v>
      </c>
      <c r="N1666" t="s">
        <v>367</v>
      </c>
      <c r="O1666">
        <v>2024</v>
      </c>
    </row>
    <row r="1667" spans="1:15" x14ac:dyDescent="0.3">
      <c r="A1667" t="s">
        <v>237</v>
      </c>
      <c r="B1667" t="s">
        <v>668</v>
      </c>
      <c r="C1667" t="s">
        <v>90</v>
      </c>
      <c r="D1667">
        <v>11</v>
      </c>
      <c r="E1667">
        <v>38.06730462519937</v>
      </c>
      <c r="F1667">
        <v>0</v>
      </c>
      <c r="G1667">
        <v>0</v>
      </c>
      <c r="H1667">
        <v>45092</v>
      </c>
      <c r="I1667">
        <v>45092</v>
      </c>
      <c r="J1667">
        <v>2</v>
      </c>
      <c r="K1667">
        <v>6.9213281136726126</v>
      </c>
      <c r="L1667">
        <v>9</v>
      </c>
      <c r="M1667">
        <v>31.145976511526758</v>
      </c>
      <c r="N1667" t="s">
        <v>367</v>
      </c>
      <c r="O1667">
        <v>2024</v>
      </c>
    </row>
    <row r="1668" spans="1:15" x14ac:dyDescent="0.3">
      <c r="A1668" t="s">
        <v>239</v>
      </c>
      <c r="B1668" t="s">
        <v>669</v>
      </c>
      <c r="C1668" t="s">
        <v>261</v>
      </c>
      <c r="D1668">
        <v>8</v>
      </c>
      <c r="E1668">
        <v>922.75333333333344</v>
      </c>
      <c r="F1668">
        <v>0</v>
      </c>
      <c r="G1668">
        <v>0</v>
      </c>
      <c r="H1668">
        <v>45152</v>
      </c>
      <c r="I1668">
        <v>45152</v>
      </c>
      <c r="J1668">
        <v>3</v>
      </c>
      <c r="K1668">
        <v>346.03250000000003</v>
      </c>
      <c r="L1668">
        <v>5</v>
      </c>
      <c r="M1668">
        <v>576.72083333333342</v>
      </c>
      <c r="N1668" t="s">
        <v>367</v>
      </c>
      <c r="O1668">
        <v>2024</v>
      </c>
    </row>
    <row r="1669" spans="1:15" x14ac:dyDescent="0.3">
      <c r="A1669" t="s">
        <v>241</v>
      </c>
      <c r="B1669" t="s">
        <v>670</v>
      </c>
      <c r="C1669" t="s">
        <v>90</v>
      </c>
      <c r="D1669">
        <v>5</v>
      </c>
      <c r="E1669">
        <v>48.055110766758446</v>
      </c>
      <c r="F1669">
        <v>24</v>
      </c>
      <c r="G1669">
        <v>231.5</v>
      </c>
      <c r="H1669">
        <v>45092</v>
      </c>
      <c r="I1669">
        <v>45092</v>
      </c>
      <c r="J1669">
        <v>26</v>
      </c>
      <c r="K1669">
        <v>249.88657598714391</v>
      </c>
      <c r="L1669">
        <v>3</v>
      </c>
      <c r="M1669">
        <v>29.668534779614532</v>
      </c>
      <c r="N1669" t="s">
        <v>367</v>
      </c>
      <c r="O1669">
        <v>2024</v>
      </c>
    </row>
    <row r="1670" spans="1:15" x14ac:dyDescent="0.3">
      <c r="A1670" t="s">
        <v>243</v>
      </c>
      <c r="B1670" t="s">
        <v>584</v>
      </c>
      <c r="C1670" t="s">
        <v>261</v>
      </c>
      <c r="D1670">
        <v>8</v>
      </c>
      <c r="E1670">
        <v>857.52</v>
      </c>
      <c r="F1670">
        <v>0</v>
      </c>
      <c r="G1670" t="s">
        <v>679</v>
      </c>
      <c r="H1670">
        <v>45152</v>
      </c>
      <c r="I1670">
        <v>45152</v>
      </c>
      <c r="J1670">
        <v>0</v>
      </c>
      <c r="K1670">
        <v>0</v>
      </c>
      <c r="L1670">
        <v>8</v>
      </c>
      <c r="M1670">
        <v>857.52</v>
      </c>
      <c r="N1670" t="s">
        <v>367</v>
      </c>
      <c r="O1670">
        <v>2024</v>
      </c>
    </row>
    <row r="1671" spans="1:15" x14ac:dyDescent="0.3">
      <c r="A1671" t="s">
        <v>245</v>
      </c>
      <c r="B1671" t="s">
        <v>671</v>
      </c>
      <c r="C1671" t="s">
        <v>90</v>
      </c>
      <c r="D1671">
        <v>4</v>
      </c>
      <c r="E1671">
        <v>31.199999999999996</v>
      </c>
      <c r="F1671">
        <v>0</v>
      </c>
      <c r="G1671">
        <v>0</v>
      </c>
      <c r="H1671">
        <v>45152</v>
      </c>
      <c r="I1671">
        <v>45152</v>
      </c>
      <c r="J1671">
        <v>2</v>
      </c>
      <c r="K1671">
        <v>15.599999999999998</v>
      </c>
      <c r="L1671">
        <v>2</v>
      </c>
      <c r="M1671">
        <v>15.599999999999998</v>
      </c>
      <c r="N1671" t="s">
        <v>367</v>
      </c>
      <c r="O1671">
        <v>2024</v>
      </c>
    </row>
    <row r="1672" spans="1:15" x14ac:dyDescent="0.3">
      <c r="A1672" t="s">
        <v>247</v>
      </c>
      <c r="B1672" t="s">
        <v>586</v>
      </c>
      <c r="C1672" t="s">
        <v>261</v>
      </c>
      <c r="D1672">
        <v>2</v>
      </c>
      <c r="E1672">
        <v>187.2</v>
      </c>
      <c r="F1672">
        <v>0</v>
      </c>
      <c r="G1672">
        <v>0</v>
      </c>
      <c r="H1672">
        <v>45152</v>
      </c>
      <c r="I1672">
        <v>45152</v>
      </c>
      <c r="J1672">
        <v>0</v>
      </c>
      <c r="K1672">
        <v>0</v>
      </c>
      <c r="L1672">
        <v>2</v>
      </c>
      <c r="M1672">
        <v>187.2</v>
      </c>
      <c r="N1672" t="s">
        <v>367</v>
      </c>
      <c r="O1672">
        <v>2024</v>
      </c>
    </row>
    <row r="1673" spans="1:15" x14ac:dyDescent="0.3">
      <c r="A1673" t="s">
        <v>249</v>
      </c>
      <c r="B1673" t="s">
        <v>588</v>
      </c>
      <c r="C1673" t="s">
        <v>90</v>
      </c>
      <c r="D1673">
        <v>5</v>
      </c>
      <c r="E1673">
        <v>27.733333333333334</v>
      </c>
      <c r="F1673">
        <v>0</v>
      </c>
      <c r="G1673">
        <v>0</v>
      </c>
      <c r="H1673">
        <v>45152</v>
      </c>
      <c r="I1673">
        <v>45152</v>
      </c>
      <c r="J1673">
        <v>0</v>
      </c>
      <c r="K1673">
        <v>0</v>
      </c>
      <c r="L1673">
        <v>5</v>
      </c>
      <c r="M1673">
        <v>27.733333333333334</v>
      </c>
      <c r="N1673" t="s">
        <v>367</v>
      </c>
      <c r="O1673">
        <v>2024</v>
      </c>
    </row>
    <row r="1674" spans="1:15" x14ac:dyDescent="0.3">
      <c r="A1674" t="s">
        <v>251</v>
      </c>
      <c r="B1674" t="s">
        <v>672</v>
      </c>
      <c r="C1674" t="s">
        <v>90</v>
      </c>
      <c r="D1674">
        <v>1</v>
      </c>
      <c r="E1674">
        <v>2193.75</v>
      </c>
      <c r="F1674">
        <v>0</v>
      </c>
      <c r="G1674">
        <v>0</v>
      </c>
      <c r="H1674">
        <v>45337</v>
      </c>
      <c r="I1674">
        <v>45337</v>
      </c>
      <c r="J1674">
        <v>0</v>
      </c>
      <c r="K1674">
        <v>0</v>
      </c>
      <c r="L1674">
        <v>1</v>
      </c>
      <c r="M1674">
        <v>2193.75</v>
      </c>
      <c r="N1674" t="s">
        <v>367</v>
      </c>
      <c r="O1674">
        <v>2024</v>
      </c>
    </row>
    <row r="1675" spans="1:15" x14ac:dyDescent="0.3">
      <c r="A1675" t="s">
        <v>363</v>
      </c>
      <c r="B1675" t="s">
        <v>217</v>
      </c>
      <c r="C1675" t="s">
        <v>201</v>
      </c>
      <c r="D1675">
        <v>11</v>
      </c>
      <c r="E1675">
        <v>319.11687499999999</v>
      </c>
      <c r="F1675">
        <v>0</v>
      </c>
      <c r="G1675">
        <v>0</v>
      </c>
      <c r="H1675">
        <v>45152</v>
      </c>
      <c r="I1675">
        <v>45152</v>
      </c>
      <c r="J1675">
        <v>0</v>
      </c>
      <c r="K1675">
        <v>0</v>
      </c>
      <c r="L1675">
        <v>11</v>
      </c>
      <c r="M1675">
        <v>319.11687499999999</v>
      </c>
      <c r="N1675" t="s">
        <v>367</v>
      </c>
      <c r="O1675">
        <v>2024</v>
      </c>
    </row>
    <row r="1676" spans="1:15" x14ac:dyDescent="0.3">
      <c r="A1676" t="s">
        <v>364</v>
      </c>
      <c r="B1676" t="s">
        <v>219</v>
      </c>
      <c r="C1676" t="s">
        <v>201</v>
      </c>
      <c r="D1676">
        <v>4</v>
      </c>
      <c r="E1676">
        <v>153.4</v>
      </c>
      <c r="F1676">
        <v>0</v>
      </c>
      <c r="G1676">
        <v>0</v>
      </c>
      <c r="H1676">
        <v>45152</v>
      </c>
      <c r="I1676">
        <v>45152</v>
      </c>
      <c r="J1676">
        <v>0</v>
      </c>
      <c r="K1676">
        <v>0</v>
      </c>
      <c r="L1676">
        <v>4</v>
      </c>
      <c r="M1676">
        <v>153.4</v>
      </c>
      <c r="N1676" t="s">
        <v>367</v>
      </c>
      <c r="O1676">
        <v>2024</v>
      </c>
    </row>
    <row r="1677" spans="1:15" x14ac:dyDescent="0.3">
      <c r="A1677" t="s">
        <v>501</v>
      </c>
      <c r="B1677" t="s">
        <v>359</v>
      </c>
      <c r="C1677" t="s">
        <v>90</v>
      </c>
      <c r="D1677">
        <v>1</v>
      </c>
      <c r="E1677">
        <v>3943.5600000000004</v>
      </c>
      <c r="F1677">
        <v>0</v>
      </c>
      <c r="G1677">
        <v>0</v>
      </c>
      <c r="H1677">
        <v>45092</v>
      </c>
      <c r="I1677">
        <v>45092</v>
      </c>
      <c r="J1677">
        <v>1</v>
      </c>
      <c r="K1677">
        <v>3943.5600000000004</v>
      </c>
      <c r="L1677">
        <v>0</v>
      </c>
      <c r="M1677">
        <v>0</v>
      </c>
      <c r="N1677" t="s">
        <v>367</v>
      </c>
      <c r="O1677">
        <v>2024</v>
      </c>
    </row>
    <row r="1678" spans="1:15" x14ac:dyDescent="0.3">
      <c r="A1678" t="s">
        <v>502</v>
      </c>
      <c r="B1678" t="s">
        <v>223</v>
      </c>
      <c r="C1678" t="s">
        <v>90</v>
      </c>
      <c r="D1678">
        <v>1</v>
      </c>
      <c r="E1678">
        <v>5494.7435000000005</v>
      </c>
      <c r="F1678">
        <v>0</v>
      </c>
      <c r="G1678">
        <v>0</v>
      </c>
      <c r="H1678">
        <v>45092</v>
      </c>
      <c r="I1678">
        <v>45092</v>
      </c>
      <c r="J1678">
        <v>0</v>
      </c>
      <c r="K1678">
        <v>0</v>
      </c>
      <c r="L1678">
        <v>1</v>
      </c>
      <c r="M1678">
        <v>5494.7435000000005</v>
      </c>
      <c r="N1678" t="s">
        <v>367</v>
      </c>
      <c r="O1678">
        <v>2024</v>
      </c>
    </row>
    <row r="1679" spans="1:15" x14ac:dyDescent="0.3">
      <c r="A1679" t="s">
        <v>503</v>
      </c>
      <c r="B1679" t="s">
        <v>226</v>
      </c>
      <c r="C1679" t="s">
        <v>90</v>
      </c>
      <c r="D1679">
        <v>1</v>
      </c>
      <c r="E1679">
        <v>5610.9</v>
      </c>
      <c r="F1679">
        <v>0</v>
      </c>
      <c r="G1679">
        <v>0</v>
      </c>
      <c r="H1679">
        <v>45092</v>
      </c>
      <c r="I1679">
        <v>45092</v>
      </c>
      <c r="J1679">
        <v>0</v>
      </c>
      <c r="K1679">
        <v>0</v>
      </c>
      <c r="L1679">
        <v>1</v>
      </c>
      <c r="M1679">
        <v>5610.9</v>
      </c>
      <c r="N1679" t="s">
        <v>367</v>
      </c>
      <c r="O1679">
        <v>2024</v>
      </c>
    </row>
    <row r="1680" spans="1:15" x14ac:dyDescent="0.3">
      <c r="A1680" t="s">
        <v>504</v>
      </c>
      <c r="B1680" t="s">
        <v>228</v>
      </c>
      <c r="C1680" t="s">
        <v>90</v>
      </c>
      <c r="D1680">
        <v>1</v>
      </c>
      <c r="E1680">
        <v>11239.5</v>
      </c>
      <c r="F1680">
        <v>0</v>
      </c>
      <c r="G1680">
        <v>0</v>
      </c>
      <c r="H1680">
        <v>45092</v>
      </c>
      <c r="I1680">
        <v>45092</v>
      </c>
      <c r="J1680">
        <v>0</v>
      </c>
      <c r="K1680">
        <v>0</v>
      </c>
      <c r="L1680">
        <v>1</v>
      </c>
      <c r="M1680">
        <v>11239.5</v>
      </c>
      <c r="N1680" t="s">
        <v>367</v>
      </c>
      <c r="O1680">
        <v>2024</v>
      </c>
    </row>
    <row r="1681" spans="1:15" x14ac:dyDescent="0.3">
      <c r="A1681" t="s">
        <v>505</v>
      </c>
      <c r="B1681" t="s">
        <v>230</v>
      </c>
      <c r="C1681" t="s">
        <v>90</v>
      </c>
      <c r="D1681">
        <v>1</v>
      </c>
      <c r="E1681">
        <v>6669.9971999999998</v>
      </c>
      <c r="F1681">
        <v>0</v>
      </c>
      <c r="G1681">
        <v>0</v>
      </c>
      <c r="H1681">
        <v>45092</v>
      </c>
      <c r="I1681">
        <v>45092</v>
      </c>
      <c r="J1681">
        <v>0</v>
      </c>
      <c r="K1681">
        <v>0</v>
      </c>
      <c r="L1681">
        <v>1</v>
      </c>
      <c r="M1681">
        <v>6669.9971999999998</v>
      </c>
      <c r="N1681" t="s">
        <v>367</v>
      </c>
      <c r="O1681">
        <v>2024</v>
      </c>
    </row>
    <row r="1682" spans="1:15" x14ac:dyDescent="0.3">
      <c r="A1682" t="s">
        <v>506</v>
      </c>
      <c r="B1682" t="s">
        <v>589</v>
      </c>
      <c r="C1682" t="s">
        <v>90</v>
      </c>
      <c r="D1682">
        <v>1</v>
      </c>
      <c r="E1682">
        <v>33.5</v>
      </c>
      <c r="F1682">
        <v>0</v>
      </c>
      <c r="G1682">
        <v>0</v>
      </c>
      <c r="H1682">
        <v>45152</v>
      </c>
      <c r="I1682">
        <v>45152</v>
      </c>
      <c r="J1682">
        <v>0</v>
      </c>
      <c r="K1682">
        <v>0</v>
      </c>
      <c r="L1682">
        <v>1</v>
      </c>
      <c r="M1682">
        <v>33.5</v>
      </c>
      <c r="N1682" t="s">
        <v>367</v>
      </c>
      <c r="O1682">
        <v>2024</v>
      </c>
    </row>
    <row r="1683" spans="1:15" x14ac:dyDescent="0.3">
      <c r="A1683" t="s">
        <v>507</v>
      </c>
      <c r="B1683" t="s">
        <v>232</v>
      </c>
      <c r="C1683" t="s">
        <v>90</v>
      </c>
      <c r="D1683">
        <v>0</v>
      </c>
      <c r="E1683">
        <v>0</v>
      </c>
      <c r="F1683">
        <v>0</v>
      </c>
      <c r="G1683">
        <v>0</v>
      </c>
      <c r="H1683">
        <v>45152</v>
      </c>
      <c r="I1683">
        <v>45152</v>
      </c>
      <c r="J1683">
        <v>0</v>
      </c>
      <c r="K1683">
        <v>0</v>
      </c>
      <c r="L1683">
        <v>0</v>
      </c>
      <c r="M1683">
        <v>0</v>
      </c>
      <c r="N1683" t="s">
        <v>367</v>
      </c>
      <c r="O1683">
        <v>2024</v>
      </c>
    </row>
    <row r="1684" spans="1:15" x14ac:dyDescent="0.3">
      <c r="A1684" t="s">
        <v>511</v>
      </c>
      <c r="B1684" t="s">
        <v>360</v>
      </c>
      <c r="C1684" t="s">
        <v>90</v>
      </c>
      <c r="D1684">
        <v>0</v>
      </c>
      <c r="E1684">
        <v>0</v>
      </c>
      <c r="F1684">
        <v>0</v>
      </c>
      <c r="G1684">
        <v>0</v>
      </c>
      <c r="H1684">
        <v>45092</v>
      </c>
      <c r="I1684">
        <v>45092</v>
      </c>
      <c r="J1684">
        <v>0</v>
      </c>
      <c r="K1684">
        <v>0</v>
      </c>
      <c r="L1684">
        <v>0</v>
      </c>
      <c r="M1684">
        <v>0</v>
      </c>
      <c r="N1684" t="s">
        <v>367</v>
      </c>
      <c r="O1684">
        <v>2024</v>
      </c>
    </row>
    <row r="1685" spans="1:15" x14ac:dyDescent="0.3">
      <c r="A1685" t="s">
        <v>514</v>
      </c>
      <c r="B1685" t="s">
        <v>234</v>
      </c>
      <c r="C1685" t="s">
        <v>90</v>
      </c>
      <c r="D1685">
        <v>0</v>
      </c>
      <c r="E1685">
        <v>0</v>
      </c>
      <c r="F1685">
        <v>0</v>
      </c>
      <c r="G1685">
        <v>0</v>
      </c>
      <c r="H1685">
        <v>45092</v>
      </c>
      <c r="I1685">
        <v>45092</v>
      </c>
      <c r="J1685">
        <v>0</v>
      </c>
      <c r="K1685">
        <v>0</v>
      </c>
      <c r="L1685">
        <v>0</v>
      </c>
      <c r="M1685">
        <v>0</v>
      </c>
      <c r="N1685" t="s">
        <v>367</v>
      </c>
      <c r="O1685">
        <v>2024</v>
      </c>
    </row>
    <row r="1686" spans="1:15" x14ac:dyDescent="0.3">
      <c r="A1686" t="s">
        <v>515</v>
      </c>
      <c r="B1686" t="s">
        <v>590</v>
      </c>
      <c r="C1686" t="s">
        <v>90</v>
      </c>
      <c r="D1686">
        <v>2</v>
      </c>
      <c r="E1686">
        <v>994.54499999999985</v>
      </c>
      <c r="F1686">
        <v>0</v>
      </c>
      <c r="G1686">
        <v>0</v>
      </c>
      <c r="H1686">
        <v>45093</v>
      </c>
      <c r="I1686">
        <v>45093</v>
      </c>
      <c r="J1686">
        <v>0</v>
      </c>
      <c r="K1686">
        <v>0</v>
      </c>
      <c r="L1686">
        <v>2</v>
      </c>
      <c r="M1686">
        <v>994.54499999999985</v>
      </c>
      <c r="N1686" t="s">
        <v>367</v>
      </c>
      <c r="O1686">
        <v>2024</v>
      </c>
    </row>
    <row r="1687" spans="1:15" x14ac:dyDescent="0.3">
      <c r="A1687" t="s">
        <v>516</v>
      </c>
      <c r="B1687" t="s">
        <v>591</v>
      </c>
      <c r="C1687" t="s">
        <v>90</v>
      </c>
      <c r="D1687">
        <v>2</v>
      </c>
      <c r="E1687">
        <v>994.54039215686294</v>
      </c>
      <c r="F1687">
        <v>0</v>
      </c>
      <c r="G1687">
        <v>0</v>
      </c>
      <c r="H1687">
        <v>45094</v>
      </c>
      <c r="I1687">
        <v>45094</v>
      </c>
      <c r="J1687">
        <v>0</v>
      </c>
      <c r="K1687">
        <v>0</v>
      </c>
      <c r="L1687">
        <v>2</v>
      </c>
      <c r="M1687">
        <v>994.54039215686294</v>
      </c>
      <c r="N1687" t="s">
        <v>367</v>
      </c>
      <c r="O1687">
        <v>2024</v>
      </c>
    </row>
    <row r="1688" spans="1:15" x14ac:dyDescent="0.3">
      <c r="A1688" t="s">
        <v>517</v>
      </c>
      <c r="B1688" t="s">
        <v>592</v>
      </c>
      <c r="C1688" t="s">
        <v>90</v>
      </c>
      <c r="D1688">
        <v>3</v>
      </c>
      <c r="E1688">
        <v>1691.81044117647</v>
      </c>
      <c r="F1688">
        <v>0</v>
      </c>
      <c r="G1688">
        <v>0</v>
      </c>
      <c r="H1688">
        <v>45095</v>
      </c>
      <c r="I1688">
        <v>45095</v>
      </c>
      <c r="J1688">
        <v>0</v>
      </c>
      <c r="K1688">
        <v>0</v>
      </c>
      <c r="L1688">
        <v>3</v>
      </c>
      <c r="M1688">
        <v>1691.81044117647</v>
      </c>
      <c r="N1688" t="s">
        <v>367</v>
      </c>
      <c r="O1688">
        <v>2024</v>
      </c>
    </row>
    <row r="1689" spans="1:15" x14ac:dyDescent="0.3">
      <c r="A1689" t="s">
        <v>519</v>
      </c>
      <c r="B1689" t="s">
        <v>593</v>
      </c>
      <c r="C1689" t="s">
        <v>90</v>
      </c>
      <c r="D1689">
        <v>0</v>
      </c>
      <c r="E1689">
        <v>0</v>
      </c>
      <c r="F1689">
        <v>0</v>
      </c>
      <c r="G1689">
        <v>0</v>
      </c>
      <c r="H1689">
        <v>45096</v>
      </c>
      <c r="I1689">
        <v>45096</v>
      </c>
      <c r="J1689">
        <v>0</v>
      </c>
      <c r="K1689">
        <v>0</v>
      </c>
      <c r="L1689">
        <v>0</v>
      </c>
      <c r="M1689">
        <v>0</v>
      </c>
      <c r="N1689" t="s">
        <v>367</v>
      </c>
      <c r="O1689">
        <v>2024</v>
      </c>
    </row>
    <row r="1690" spans="1:15" x14ac:dyDescent="0.3">
      <c r="A1690" t="s">
        <v>546</v>
      </c>
      <c r="B1690" t="s">
        <v>238</v>
      </c>
      <c r="C1690" t="s">
        <v>90</v>
      </c>
      <c r="D1690">
        <v>6</v>
      </c>
      <c r="E1690">
        <v>42834</v>
      </c>
      <c r="F1690">
        <v>0</v>
      </c>
      <c r="G1690">
        <v>0</v>
      </c>
      <c r="H1690">
        <v>45092</v>
      </c>
      <c r="I1690">
        <v>45092</v>
      </c>
      <c r="J1690">
        <v>0</v>
      </c>
      <c r="K1690">
        <v>0</v>
      </c>
      <c r="L1690">
        <v>6</v>
      </c>
      <c r="M1690">
        <v>42834</v>
      </c>
      <c r="N1690" t="s">
        <v>367</v>
      </c>
      <c r="O1690">
        <v>2024</v>
      </c>
    </row>
    <row r="1691" spans="1:15" x14ac:dyDescent="0.3">
      <c r="A1691" t="s">
        <v>547</v>
      </c>
      <c r="B1691" t="s">
        <v>240</v>
      </c>
      <c r="C1691" t="s">
        <v>90</v>
      </c>
      <c r="D1691">
        <v>12</v>
      </c>
      <c r="E1691">
        <v>6726</v>
      </c>
      <c r="F1691">
        <v>0</v>
      </c>
      <c r="G1691">
        <v>0</v>
      </c>
      <c r="H1691">
        <v>45152</v>
      </c>
      <c r="I1691">
        <v>45152</v>
      </c>
      <c r="J1691">
        <v>0</v>
      </c>
      <c r="K1691">
        <v>0</v>
      </c>
      <c r="L1691">
        <v>12</v>
      </c>
      <c r="M1691">
        <v>6726</v>
      </c>
      <c r="N1691" t="s">
        <v>367</v>
      </c>
      <c r="O1691">
        <v>2024</v>
      </c>
    </row>
    <row r="1692" spans="1:15" x14ac:dyDescent="0.3">
      <c r="A1692" t="s">
        <v>548</v>
      </c>
      <c r="B1692" t="s">
        <v>242</v>
      </c>
      <c r="C1692" t="s">
        <v>90</v>
      </c>
      <c r="D1692">
        <v>6</v>
      </c>
      <c r="E1692">
        <v>552.24</v>
      </c>
      <c r="F1692">
        <v>0</v>
      </c>
      <c r="G1692">
        <v>0</v>
      </c>
      <c r="H1692">
        <v>45092</v>
      </c>
      <c r="I1692">
        <v>45092</v>
      </c>
      <c r="J1692">
        <v>1</v>
      </c>
      <c r="K1692">
        <v>92.04</v>
      </c>
      <c r="L1692">
        <v>5</v>
      </c>
      <c r="M1692">
        <v>460.2</v>
      </c>
      <c r="N1692" t="s">
        <v>367</v>
      </c>
      <c r="O1692">
        <v>2024</v>
      </c>
    </row>
    <row r="1693" spans="1:15" x14ac:dyDescent="0.3">
      <c r="A1693" t="s">
        <v>549</v>
      </c>
      <c r="B1693" t="s">
        <v>673</v>
      </c>
      <c r="C1693" t="s">
        <v>261</v>
      </c>
      <c r="D1693">
        <v>7</v>
      </c>
      <c r="E1693">
        <v>6237.0839999999998</v>
      </c>
      <c r="F1693">
        <v>0</v>
      </c>
      <c r="G1693">
        <v>0</v>
      </c>
      <c r="H1693">
        <v>45092</v>
      </c>
      <c r="I1693">
        <v>45092</v>
      </c>
      <c r="J1693">
        <v>0</v>
      </c>
      <c r="K1693">
        <v>0</v>
      </c>
      <c r="L1693">
        <v>7</v>
      </c>
      <c r="M1693">
        <v>6237.0839999999998</v>
      </c>
      <c r="N1693" t="s">
        <v>367</v>
      </c>
      <c r="O1693">
        <v>2024</v>
      </c>
    </row>
    <row r="1694" spans="1:15" x14ac:dyDescent="0.3">
      <c r="A1694" t="s">
        <v>550</v>
      </c>
      <c r="B1694" t="s">
        <v>244</v>
      </c>
      <c r="C1694" t="s">
        <v>90</v>
      </c>
      <c r="D1694">
        <v>16</v>
      </c>
      <c r="E1694">
        <v>570.24768000000176</v>
      </c>
      <c r="F1694">
        <v>0</v>
      </c>
      <c r="G1694">
        <v>0</v>
      </c>
      <c r="H1694">
        <v>45092</v>
      </c>
      <c r="I1694">
        <v>45092</v>
      </c>
      <c r="J1694">
        <v>0</v>
      </c>
      <c r="K1694">
        <v>0</v>
      </c>
      <c r="L1694">
        <v>16</v>
      </c>
      <c r="M1694">
        <v>570.24768000000176</v>
      </c>
      <c r="N1694" t="s">
        <v>367</v>
      </c>
      <c r="O1694">
        <v>2024</v>
      </c>
    </row>
    <row r="1695" spans="1:15" x14ac:dyDescent="0.3">
      <c r="A1695" t="s">
        <v>552</v>
      </c>
      <c r="B1695" t="s">
        <v>361</v>
      </c>
      <c r="C1695" t="s">
        <v>90</v>
      </c>
      <c r="D1695">
        <v>0</v>
      </c>
      <c r="E1695">
        <v>0</v>
      </c>
      <c r="F1695">
        <v>0</v>
      </c>
      <c r="G1695">
        <v>0</v>
      </c>
      <c r="H1695">
        <v>45092</v>
      </c>
      <c r="I1695">
        <v>45092</v>
      </c>
      <c r="J1695">
        <v>0</v>
      </c>
      <c r="K1695">
        <v>0</v>
      </c>
      <c r="L1695">
        <v>0</v>
      </c>
      <c r="M1695">
        <v>0</v>
      </c>
      <c r="N1695" t="s">
        <v>367</v>
      </c>
      <c r="O1695">
        <v>2024</v>
      </c>
    </row>
    <row r="1696" spans="1:15" x14ac:dyDescent="0.3">
      <c r="A1696" t="s">
        <v>554</v>
      </c>
      <c r="B1696" t="s">
        <v>362</v>
      </c>
      <c r="C1696" t="s">
        <v>201</v>
      </c>
      <c r="D1696">
        <v>0</v>
      </c>
      <c r="E1696">
        <v>0</v>
      </c>
      <c r="F1696">
        <v>0</v>
      </c>
      <c r="G1696">
        <v>0</v>
      </c>
      <c r="H1696">
        <v>45092</v>
      </c>
      <c r="I1696">
        <v>45092</v>
      </c>
      <c r="J1696">
        <v>0</v>
      </c>
      <c r="K1696">
        <v>0</v>
      </c>
      <c r="L1696">
        <v>0</v>
      </c>
      <c r="M1696">
        <v>0</v>
      </c>
      <c r="N1696" t="s">
        <v>367</v>
      </c>
      <c r="O1696">
        <v>2024</v>
      </c>
    </row>
    <row r="1697" spans="1:15" x14ac:dyDescent="0.3">
      <c r="A1697" t="s">
        <v>605</v>
      </c>
      <c r="B1697" t="s">
        <v>248</v>
      </c>
      <c r="C1697" t="s">
        <v>201</v>
      </c>
      <c r="D1697">
        <v>0</v>
      </c>
      <c r="E1697">
        <v>0</v>
      </c>
      <c r="F1697">
        <v>0</v>
      </c>
      <c r="G1697">
        <v>0</v>
      </c>
      <c r="H1697">
        <v>45092</v>
      </c>
      <c r="I1697">
        <v>45092</v>
      </c>
      <c r="J1697">
        <v>0</v>
      </c>
      <c r="K1697">
        <v>0</v>
      </c>
      <c r="L1697">
        <v>0</v>
      </c>
      <c r="M1697">
        <v>0</v>
      </c>
      <c r="N1697" t="s">
        <v>367</v>
      </c>
      <c r="O1697">
        <v>2024</v>
      </c>
    </row>
    <row r="1698" spans="1:15" x14ac:dyDescent="0.3">
      <c r="A1698" t="s">
        <v>607</v>
      </c>
      <c r="B1698" t="s">
        <v>250</v>
      </c>
      <c r="C1698" t="s">
        <v>201</v>
      </c>
      <c r="D1698">
        <v>0</v>
      </c>
      <c r="E1698">
        <v>0</v>
      </c>
      <c r="F1698">
        <v>0</v>
      </c>
      <c r="G1698">
        <v>0</v>
      </c>
      <c r="H1698">
        <v>45092</v>
      </c>
      <c r="I1698">
        <v>45092</v>
      </c>
      <c r="J1698">
        <v>0</v>
      </c>
      <c r="K1698">
        <v>0</v>
      </c>
      <c r="L1698">
        <v>0</v>
      </c>
      <c r="M1698">
        <v>0</v>
      </c>
      <c r="N1698" t="s">
        <v>367</v>
      </c>
      <c r="O1698">
        <v>2024</v>
      </c>
    </row>
    <row r="1699" spans="1:15" x14ac:dyDescent="0.3">
      <c r="A1699" t="s">
        <v>609</v>
      </c>
      <c r="B1699" t="s">
        <v>674</v>
      </c>
      <c r="C1699" t="s">
        <v>90</v>
      </c>
      <c r="D1699">
        <v>0</v>
      </c>
      <c r="E1699">
        <v>0</v>
      </c>
      <c r="F1699">
        <v>0</v>
      </c>
      <c r="G1699">
        <v>0</v>
      </c>
      <c r="H1699">
        <v>45092</v>
      </c>
      <c r="I1699">
        <v>45092</v>
      </c>
      <c r="J1699">
        <v>0</v>
      </c>
      <c r="K1699">
        <v>0</v>
      </c>
      <c r="L1699">
        <v>0</v>
      </c>
      <c r="M1699">
        <v>0</v>
      </c>
      <c r="N1699" t="s">
        <v>367</v>
      </c>
      <c r="O1699">
        <v>2024</v>
      </c>
    </row>
    <row r="1700" spans="1:15" x14ac:dyDescent="0.3">
      <c r="A1700" t="s">
        <v>616</v>
      </c>
      <c r="B1700" t="s">
        <v>595</v>
      </c>
      <c r="C1700" t="s">
        <v>90</v>
      </c>
      <c r="D1700">
        <v>0</v>
      </c>
      <c r="E1700">
        <v>0</v>
      </c>
      <c r="F1700">
        <v>0</v>
      </c>
      <c r="G1700">
        <v>0</v>
      </c>
      <c r="H1700">
        <v>45092</v>
      </c>
      <c r="I1700">
        <v>45092</v>
      </c>
      <c r="J1700">
        <v>0</v>
      </c>
      <c r="K1700">
        <v>0</v>
      </c>
      <c r="L1700">
        <v>0</v>
      </c>
      <c r="M1700">
        <v>0</v>
      </c>
      <c r="N1700" t="s">
        <v>367</v>
      </c>
      <c r="O1700">
        <v>2024</v>
      </c>
    </row>
    <row r="1701" spans="1:15" x14ac:dyDescent="0.3">
      <c r="A1701" t="s">
        <v>617</v>
      </c>
      <c r="B1701" t="s">
        <v>596</v>
      </c>
      <c r="C1701" t="s">
        <v>90</v>
      </c>
      <c r="D1701">
        <v>2</v>
      </c>
      <c r="E1701">
        <v>582.41999999999996</v>
      </c>
      <c r="F1701">
        <v>0</v>
      </c>
      <c r="G1701">
        <v>0</v>
      </c>
      <c r="H1701">
        <v>45092</v>
      </c>
      <c r="I1701">
        <v>45092</v>
      </c>
      <c r="J1701">
        <v>0</v>
      </c>
      <c r="K1701">
        <v>0</v>
      </c>
      <c r="L1701">
        <v>2</v>
      </c>
      <c r="M1701">
        <v>582.41999999999996</v>
      </c>
      <c r="N1701" t="s">
        <v>367</v>
      </c>
      <c r="O1701">
        <v>2024</v>
      </c>
    </row>
    <row r="1702" spans="1:15" x14ac:dyDescent="0.3">
      <c r="A1702" t="s">
        <v>621</v>
      </c>
      <c r="B1702" t="s">
        <v>369</v>
      </c>
      <c r="C1702" t="s">
        <v>90</v>
      </c>
      <c r="D1702">
        <v>5</v>
      </c>
      <c r="E1702">
        <v>226.8119047619048</v>
      </c>
      <c r="F1702">
        <v>0</v>
      </c>
      <c r="G1702">
        <v>0</v>
      </c>
      <c r="H1702">
        <v>45152</v>
      </c>
      <c r="I1702">
        <v>45152</v>
      </c>
      <c r="J1702">
        <v>1</v>
      </c>
      <c r="K1702">
        <v>45.36238095238096</v>
      </c>
      <c r="L1702">
        <v>4</v>
      </c>
      <c r="M1702">
        <v>181.44952380952384</v>
      </c>
      <c r="N1702" t="s">
        <v>367</v>
      </c>
      <c r="O1702">
        <v>2024</v>
      </c>
    </row>
    <row r="1703" spans="1:15" x14ac:dyDescent="0.3">
      <c r="A1703" t="s">
        <v>618</v>
      </c>
      <c r="B1703" t="s">
        <v>370</v>
      </c>
      <c r="C1703" t="s">
        <v>90</v>
      </c>
      <c r="D1703">
        <v>11</v>
      </c>
      <c r="E1703">
        <v>531.99666666666667</v>
      </c>
      <c r="F1703">
        <v>0</v>
      </c>
      <c r="G1703">
        <v>0</v>
      </c>
      <c r="H1703">
        <v>45092</v>
      </c>
      <c r="I1703">
        <v>45092</v>
      </c>
      <c r="J1703">
        <v>1</v>
      </c>
      <c r="K1703">
        <v>48.363333333333337</v>
      </c>
      <c r="L1703">
        <v>10</v>
      </c>
      <c r="M1703">
        <v>483.63333333333333</v>
      </c>
      <c r="N1703" t="s">
        <v>367</v>
      </c>
      <c r="O1703">
        <v>2024</v>
      </c>
    </row>
    <row r="1704" spans="1:15" x14ac:dyDescent="0.3">
      <c r="A1704" t="s">
        <v>622</v>
      </c>
      <c r="B1704" t="s">
        <v>371</v>
      </c>
      <c r="C1704" t="s">
        <v>90</v>
      </c>
      <c r="D1704">
        <v>0</v>
      </c>
      <c r="E1704">
        <v>0</v>
      </c>
      <c r="F1704">
        <v>0</v>
      </c>
      <c r="G1704">
        <v>0</v>
      </c>
      <c r="H1704">
        <v>45092</v>
      </c>
      <c r="I1704">
        <v>45092</v>
      </c>
      <c r="J1704">
        <v>0</v>
      </c>
      <c r="K1704">
        <v>0</v>
      </c>
      <c r="L1704">
        <v>0</v>
      </c>
      <c r="M1704">
        <v>0</v>
      </c>
      <c r="N1704" t="s">
        <v>367</v>
      </c>
      <c r="O1704">
        <v>2024</v>
      </c>
    </row>
    <row r="1705" spans="1:15" x14ac:dyDescent="0.3">
      <c r="A1705" t="s">
        <v>623</v>
      </c>
      <c r="B1705" t="s">
        <v>597</v>
      </c>
      <c r="C1705" t="s">
        <v>90</v>
      </c>
      <c r="D1705">
        <v>12</v>
      </c>
      <c r="E1705">
        <v>301.22428571428571</v>
      </c>
      <c r="F1705">
        <v>0</v>
      </c>
      <c r="G1705">
        <v>0</v>
      </c>
      <c r="H1705">
        <v>45152</v>
      </c>
      <c r="I1705">
        <v>45152</v>
      </c>
      <c r="J1705">
        <v>0</v>
      </c>
      <c r="K1705">
        <v>0</v>
      </c>
      <c r="L1705">
        <v>12</v>
      </c>
      <c r="M1705">
        <v>301.22428571428571</v>
      </c>
      <c r="N1705" t="s">
        <v>367</v>
      </c>
      <c r="O1705">
        <v>2024</v>
      </c>
    </row>
    <row r="1706" spans="1:15" x14ac:dyDescent="0.3">
      <c r="A1706" t="s">
        <v>624</v>
      </c>
      <c r="B1706" t="s">
        <v>598</v>
      </c>
      <c r="C1706" t="s">
        <v>90</v>
      </c>
      <c r="D1706">
        <v>0</v>
      </c>
      <c r="E1706">
        <v>0</v>
      </c>
      <c r="F1706">
        <v>0</v>
      </c>
      <c r="G1706">
        <v>0</v>
      </c>
      <c r="H1706">
        <v>45152</v>
      </c>
      <c r="I1706">
        <v>45152</v>
      </c>
      <c r="J1706">
        <v>0</v>
      </c>
      <c r="K1706">
        <v>0</v>
      </c>
      <c r="L1706">
        <v>0</v>
      </c>
      <c r="M1706">
        <v>0</v>
      </c>
      <c r="N1706" t="s">
        <v>367</v>
      </c>
      <c r="O1706">
        <v>2024</v>
      </c>
    </row>
    <row r="1707" spans="1:15" x14ac:dyDescent="0.3">
      <c r="A1707" t="s">
        <v>625</v>
      </c>
      <c r="B1707" t="s">
        <v>675</v>
      </c>
      <c r="C1707" t="s">
        <v>90</v>
      </c>
      <c r="D1707">
        <v>6</v>
      </c>
      <c r="E1707">
        <v>184</v>
      </c>
      <c r="F1707">
        <v>0</v>
      </c>
      <c r="G1707">
        <v>0</v>
      </c>
      <c r="H1707">
        <v>45337</v>
      </c>
      <c r="I1707">
        <v>45337</v>
      </c>
      <c r="J1707">
        <v>1</v>
      </c>
      <c r="K1707">
        <v>30.666666666666668</v>
      </c>
      <c r="L1707">
        <v>5</v>
      </c>
      <c r="M1707">
        <v>153.33333333333334</v>
      </c>
      <c r="N1707" t="s">
        <v>367</v>
      </c>
      <c r="O1707">
        <v>2024</v>
      </c>
    </row>
    <row r="1708" spans="1:15" x14ac:dyDescent="0.3">
      <c r="A1708" t="s">
        <v>626</v>
      </c>
      <c r="B1708" t="s">
        <v>599</v>
      </c>
      <c r="C1708" t="s">
        <v>90</v>
      </c>
      <c r="D1708">
        <v>9</v>
      </c>
      <c r="E1708">
        <v>275.99399999999997</v>
      </c>
      <c r="F1708">
        <v>0</v>
      </c>
      <c r="G1708">
        <v>0</v>
      </c>
      <c r="H1708">
        <v>45152</v>
      </c>
      <c r="I1708">
        <v>45152</v>
      </c>
      <c r="J1708">
        <v>0</v>
      </c>
      <c r="K1708">
        <v>0</v>
      </c>
      <c r="L1708">
        <v>9</v>
      </c>
      <c r="M1708">
        <v>275.99399999999997</v>
      </c>
      <c r="N1708" t="s">
        <v>367</v>
      </c>
      <c r="O1708">
        <v>2024</v>
      </c>
    </row>
    <row r="1709" spans="1:15" x14ac:dyDescent="0.3">
      <c r="A1709" t="s">
        <v>627</v>
      </c>
      <c r="B1709" t="s">
        <v>600</v>
      </c>
      <c r="C1709" t="s">
        <v>90</v>
      </c>
      <c r="D1709">
        <v>2</v>
      </c>
      <c r="E1709">
        <v>35.21</v>
      </c>
      <c r="F1709">
        <v>0</v>
      </c>
      <c r="G1709">
        <v>0</v>
      </c>
      <c r="H1709">
        <v>45152</v>
      </c>
      <c r="I1709">
        <v>45152</v>
      </c>
      <c r="J1709">
        <v>0</v>
      </c>
      <c r="K1709">
        <v>0</v>
      </c>
      <c r="L1709">
        <v>2</v>
      </c>
      <c r="M1709">
        <v>35.21</v>
      </c>
      <c r="N1709" t="s">
        <v>367</v>
      </c>
      <c r="O1709">
        <v>2024</v>
      </c>
    </row>
    <row r="1710" spans="1:15" x14ac:dyDescent="0.3">
      <c r="A1710" t="s">
        <v>628</v>
      </c>
      <c r="B1710" t="s">
        <v>601</v>
      </c>
      <c r="C1710" t="s">
        <v>90</v>
      </c>
      <c r="D1710">
        <v>1</v>
      </c>
      <c r="E1710">
        <v>17.605</v>
      </c>
      <c r="F1710">
        <v>0</v>
      </c>
      <c r="G1710">
        <v>0</v>
      </c>
      <c r="H1710">
        <v>45152</v>
      </c>
      <c r="I1710">
        <v>45152</v>
      </c>
      <c r="J1710">
        <v>0</v>
      </c>
      <c r="K1710">
        <v>0</v>
      </c>
      <c r="L1710">
        <v>1</v>
      </c>
      <c r="M1710">
        <v>17.605</v>
      </c>
      <c r="N1710" t="s">
        <v>367</v>
      </c>
      <c r="O1710">
        <v>2024</v>
      </c>
    </row>
    <row r="1711" spans="1:15" x14ac:dyDescent="0.3">
      <c r="A1711" t="s">
        <v>629</v>
      </c>
      <c r="B1711" t="s">
        <v>602</v>
      </c>
      <c r="C1711" t="s">
        <v>90</v>
      </c>
      <c r="D1711">
        <v>1</v>
      </c>
      <c r="E1711">
        <v>17.605</v>
      </c>
      <c r="F1711">
        <v>0</v>
      </c>
      <c r="G1711">
        <v>0</v>
      </c>
      <c r="H1711">
        <v>45152</v>
      </c>
      <c r="I1711">
        <v>45152</v>
      </c>
      <c r="J1711">
        <v>0</v>
      </c>
      <c r="K1711">
        <v>0</v>
      </c>
      <c r="L1711">
        <v>1</v>
      </c>
      <c r="M1711">
        <v>17.605</v>
      </c>
      <c r="N1711" t="s">
        <v>367</v>
      </c>
      <c r="O1711">
        <v>2024</v>
      </c>
    </row>
    <row r="1712" spans="1:15" x14ac:dyDescent="0.3">
      <c r="A1712" t="s">
        <v>630</v>
      </c>
      <c r="B1712" t="s">
        <v>603</v>
      </c>
      <c r="C1712" t="s">
        <v>90</v>
      </c>
      <c r="D1712">
        <v>7</v>
      </c>
      <c r="E1712">
        <v>231.28</v>
      </c>
      <c r="F1712">
        <v>0</v>
      </c>
      <c r="G1712">
        <v>0</v>
      </c>
      <c r="H1712">
        <v>45152</v>
      </c>
      <c r="I1712">
        <v>45152</v>
      </c>
      <c r="J1712">
        <v>0</v>
      </c>
      <c r="K1712">
        <v>0</v>
      </c>
      <c r="L1712">
        <v>7</v>
      </c>
      <c r="M1712">
        <v>231.28</v>
      </c>
      <c r="N1712" t="s">
        <v>367</v>
      </c>
      <c r="O1712">
        <v>2024</v>
      </c>
    </row>
    <row r="1713" spans="1:15" x14ac:dyDescent="0.3">
      <c r="A1713" t="s">
        <v>631</v>
      </c>
      <c r="B1713" t="s">
        <v>604</v>
      </c>
      <c r="C1713" t="s">
        <v>90</v>
      </c>
      <c r="D1713">
        <v>5</v>
      </c>
      <c r="E1713">
        <v>165.20000000000002</v>
      </c>
      <c r="F1713">
        <v>0</v>
      </c>
      <c r="G1713">
        <v>0</v>
      </c>
      <c r="H1713">
        <v>45152</v>
      </c>
      <c r="I1713">
        <v>45152</v>
      </c>
      <c r="J1713">
        <v>0</v>
      </c>
      <c r="K1713">
        <v>0</v>
      </c>
      <c r="L1713">
        <v>5</v>
      </c>
      <c r="M1713">
        <v>165.20000000000002</v>
      </c>
      <c r="N1713" t="s">
        <v>367</v>
      </c>
      <c r="O1713">
        <v>2024</v>
      </c>
    </row>
    <row r="1714" spans="1:15" x14ac:dyDescent="0.3">
      <c r="A1714" t="s">
        <v>632</v>
      </c>
      <c r="B1714" t="s">
        <v>606</v>
      </c>
      <c r="C1714" t="s">
        <v>90</v>
      </c>
      <c r="D1714">
        <v>9</v>
      </c>
      <c r="E1714">
        <v>228.798</v>
      </c>
      <c r="F1714">
        <v>0</v>
      </c>
      <c r="G1714">
        <v>0</v>
      </c>
      <c r="H1714">
        <v>45152</v>
      </c>
      <c r="I1714">
        <v>45152</v>
      </c>
      <c r="J1714">
        <v>0</v>
      </c>
      <c r="K1714">
        <v>0</v>
      </c>
      <c r="L1714">
        <v>9</v>
      </c>
      <c r="M1714">
        <v>228.798</v>
      </c>
      <c r="N1714" t="s">
        <v>367</v>
      </c>
      <c r="O1714">
        <v>2024</v>
      </c>
    </row>
    <row r="1715" spans="1:15" x14ac:dyDescent="0.3">
      <c r="A1715" t="s">
        <v>633</v>
      </c>
      <c r="B1715" t="s">
        <v>608</v>
      </c>
      <c r="C1715" t="s">
        <v>90</v>
      </c>
      <c r="D1715">
        <v>9</v>
      </c>
      <c r="E1715">
        <v>228.79800000000003</v>
      </c>
      <c r="F1715">
        <v>0</v>
      </c>
      <c r="G1715">
        <v>0</v>
      </c>
      <c r="H1715">
        <v>45152</v>
      </c>
      <c r="I1715">
        <v>45152</v>
      </c>
      <c r="J1715">
        <v>0</v>
      </c>
      <c r="K1715">
        <v>0</v>
      </c>
      <c r="L1715">
        <v>9</v>
      </c>
      <c r="M1715">
        <v>228.79800000000003</v>
      </c>
      <c r="N1715" t="s">
        <v>367</v>
      </c>
      <c r="O1715">
        <v>2024</v>
      </c>
    </row>
    <row r="1716" spans="1:15" x14ac:dyDescent="0.3">
      <c r="A1716" t="s">
        <v>634</v>
      </c>
      <c r="B1716" t="s">
        <v>610</v>
      </c>
      <c r="C1716" t="s">
        <v>90</v>
      </c>
      <c r="D1716">
        <v>5</v>
      </c>
      <c r="E1716">
        <v>165.20000000000002</v>
      </c>
      <c r="F1716">
        <v>0</v>
      </c>
      <c r="G1716">
        <v>0</v>
      </c>
      <c r="H1716">
        <v>45152</v>
      </c>
      <c r="I1716">
        <v>45152</v>
      </c>
      <c r="J1716">
        <v>0</v>
      </c>
      <c r="K1716">
        <v>0</v>
      </c>
      <c r="L1716">
        <v>5</v>
      </c>
      <c r="M1716">
        <v>165.20000000000002</v>
      </c>
      <c r="N1716" t="s">
        <v>367</v>
      </c>
      <c r="O1716">
        <v>2024</v>
      </c>
    </row>
    <row r="1717" spans="1:15" x14ac:dyDescent="0.3">
      <c r="A1717" t="s">
        <v>635</v>
      </c>
      <c r="B1717" t="s">
        <v>373</v>
      </c>
      <c r="C1717" t="s">
        <v>90</v>
      </c>
      <c r="D1717">
        <v>6</v>
      </c>
      <c r="E1717">
        <v>1380.6000000000001</v>
      </c>
      <c r="F1717">
        <v>0</v>
      </c>
      <c r="G1717">
        <v>0</v>
      </c>
      <c r="H1717">
        <v>45152</v>
      </c>
      <c r="I1717">
        <v>45152</v>
      </c>
      <c r="J1717">
        <v>0</v>
      </c>
      <c r="K1717">
        <v>0</v>
      </c>
      <c r="L1717">
        <v>6</v>
      </c>
      <c r="M1717">
        <v>1380.6000000000001</v>
      </c>
      <c r="N1717" t="s">
        <v>367</v>
      </c>
      <c r="O1717">
        <v>2024</v>
      </c>
    </row>
    <row r="1718" spans="1:15" x14ac:dyDescent="0.3">
      <c r="A1718" t="s">
        <v>636</v>
      </c>
      <c r="B1718" t="s">
        <v>611</v>
      </c>
      <c r="C1718" t="s">
        <v>201</v>
      </c>
      <c r="D1718">
        <v>5</v>
      </c>
      <c r="E1718">
        <v>755</v>
      </c>
      <c r="F1718">
        <v>0</v>
      </c>
      <c r="G1718">
        <v>0</v>
      </c>
      <c r="H1718">
        <v>45152</v>
      </c>
      <c r="I1718">
        <v>45152</v>
      </c>
      <c r="J1718">
        <v>2</v>
      </c>
      <c r="K1718">
        <v>302</v>
      </c>
      <c r="L1718">
        <v>3</v>
      </c>
      <c r="M1718">
        <v>453</v>
      </c>
      <c r="N1718" t="s">
        <v>367</v>
      </c>
      <c r="O1718">
        <v>2024</v>
      </c>
    </row>
    <row r="1719" spans="1:15" x14ac:dyDescent="0.3">
      <c r="A1719" t="s">
        <v>637</v>
      </c>
      <c r="B1719" t="s">
        <v>374</v>
      </c>
      <c r="C1719" t="s">
        <v>90</v>
      </c>
      <c r="D1719">
        <v>7</v>
      </c>
      <c r="E1719">
        <v>247.8</v>
      </c>
      <c r="F1719">
        <v>0</v>
      </c>
      <c r="G1719">
        <v>0</v>
      </c>
      <c r="H1719">
        <v>45092</v>
      </c>
      <c r="I1719">
        <v>45092</v>
      </c>
      <c r="J1719">
        <v>1</v>
      </c>
      <c r="K1719">
        <v>35.4</v>
      </c>
      <c r="L1719">
        <v>6</v>
      </c>
      <c r="M1719">
        <v>212.4</v>
      </c>
      <c r="N1719" t="s">
        <v>367</v>
      </c>
      <c r="O1719">
        <v>2024</v>
      </c>
    </row>
    <row r="1720" spans="1:15" x14ac:dyDescent="0.3">
      <c r="A1720" t="s">
        <v>638</v>
      </c>
      <c r="B1720" t="s">
        <v>612</v>
      </c>
      <c r="C1720" t="s">
        <v>261</v>
      </c>
      <c r="D1720">
        <v>8</v>
      </c>
      <c r="E1720">
        <v>579.28</v>
      </c>
      <c r="F1720">
        <v>0</v>
      </c>
      <c r="G1720">
        <v>0</v>
      </c>
      <c r="H1720">
        <v>45152</v>
      </c>
      <c r="I1720">
        <v>45152</v>
      </c>
      <c r="J1720">
        <v>1</v>
      </c>
      <c r="K1720">
        <v>72.41</v>
      </c>
      <c r="L1720">
        <v>7</v>
      </c>
      <c r="M1720">
        <v>506.87</v>
      </c>
      <c r="N1720" t="s">
        <v>367</v>
      </c>
      <c r="O1720">
        <v>2024</v>
      </c>
    </row>
    <row r="1721" spans="1:15" x14ac:dyDescent="0.3">
      <c r="A1721" t="s">
        <v>639</v>
      </c>
      <c r="B1721" t="s">
        <v>613</v>
      </c>
      <c r="C1721" t="s">
        <v>90</v>
      </c>
      <c r="D1721">
        <v>5</v>
      </c>
      <c r="E1721">
        <v>2144.06</v>
      </c>
      <c r="F1721">
        <v>0</v>
      </c>
      <c r="G1721">
        <v>0</v>
      </c>
      <c r="H1721">
        <v>45152</v>
      </c>
      <c r="I1721">
        <v>45152</v>
      </c>
      <c r="J1721">
        <v>0</v>
      </c>
      <c r="K1721">
        <v>0</v>
      </c>
      <c r="L1721">
        <v>5</v>
      </c>
      <c r="M1721">
        <v>2144.06</v>
      </c>
      <c r="N1721" t="s">
        <v>367</v>
      </c>
      <c r="O1721">
        <v>2024</v>
      </c>
    </row>
    <row r="1722" spans="1:15" x14ac:dyDescent="0.3">
      <c r="A1722" t="s">
        <v>640</v>
      </c>
      <c r="B1722" t="s">
        <v>375</v>
      </c>
      <c r="C1722" t="s">
        <v>90</v>
      </c>
      <c r="D1722">
        <v>0</v>
      </c>
      <c r="E1722">
        <v>0</v>
      </c>
      <c r="F1722">
        <v>0</v>
      </c>
      <c r="G1722">
        <v>0</v>
      </c>
      <c r="H1722">
        <v>45092</v>
      </c>
      <c r="I1722">
        <v>45092</v>
      </c>
      <c r="J1722">
        <v>0</v>
      </c>
      <c r="K1722">
        <v>0</v>
      </c>
      <c r="L1722">
        <v>0</v>
      </c>
      <c r="M1722">
        <v>0</v>
      </c>
      <c r="N1722" t="s">
        <v>367</v>
      </c>
      <c r="O1722">
        <v>2024</v>
      </c>
    </row>
    <row r="1723" spans="1:15" x14ac:dyDescent="0.3">
      <c r="A1723" t="s">
        <v>641</v>
      </c>
      <c r="B1723" t="s">
        <v>508</v>
      </c>
      <c r="C1723" t="s">
        <v>90</v>
      </c>
      <c r="D1723">
        <v>1</v>
      </c>
      <c r="E1723">
        <v>4296.38</v>
      </c>
      <c r="F1723">
        <v>0</v>
      </c>
      <c r="G1723">
        <v>0</v>
      </c>
      <c r="H1723">
        <v>45092</v>
      </c>
      <c r="I1723">
        <v>45092</v>
      </c>
      <c r="J1723">
        <v>1</v>
      </c>
      <c r="K1723">
        <v>4296.38</v>
      </c>
      <c r="L1723">
        <v>0</v>
      </c>
      <c r="M1723">
        <v>0</v>
      </c>
      <c r="N1723" t="s">
        <v>367</v>
      </c>
      <c r="O1723">
        <v>2024</v>
      </c>
    </row>
    <row r="1724" spans="1:15" x14ac:dyDescent="0.3">
      <c r="A1724" t="s">
        <v>642</v>
      </c>
      <c r="B1724" t="s">
        <v>509</v>
      </c>
      <c r="C1724" t="s">
        <v>90</v>
      </c>
      <c r="D1724">
        <v>1</v>
      </c>
      <c r="E1724">
        <v>2148.19</v>
      </c>
      <c r="F1724">
        <v>0</v>
      </c>
      <c r="G1724">
        <v>0</v>
      </c>
      <c r="H1724">
        <v>45092</v>
      </c>
      <c r="I1724">
        <v>45092</v>
      </c>
      <c r="J1724">
        <v>0</v>
      </c>
      <c r="K1724">
        <v>0</v>
      </c>
      <c r="L1724">
        <v>1</v>
      </c>
      <c r="M1724">
        <v>2148.19</v>
      </c>
      <c r="N1724" t="s">
        <v>367</v>
      </c>
      <c r="O1724">
        <v>2024</v>
      </c>
    </row>
    <row r="1725" spans="1:15" x14ac:dyDescent="0.3">
      <c r="A1725" t="s">
        <v>643</v>
      </c>
      <c r="B1725" t="s">
        <v>614</v>
      </c>
      <c r="C1725" t="s">
        <v>90</v>
      </c>
      <c r="D1725">
        <v>0</v>
      </c>
      <c r="E1725">
        <v>0</v>
      </c>
      <c r="F1725">
        <v>0</v>
      </c>
      <c r="G1725">
        <v>0</v>
      </c>
      <c r="H1725">
        <v>45152</v>
      </c>
      <c r="I1725">
        <v>45152</v>
      </c>
      <c r="J1725">
        <v>0</v>
      </c>
      <c r="K1725">
        <v>0</v>
      </c>
      <c r="L1725">
        <v>0</v>
      </c>
      <c r="M1725">
        <v>0</v>
      </c>
      <c r="N1725" t="s">
        <v>367</v>
      </c>
      <c r="O1725">
        <v>2024</v>
      </c>
    </row>
    <row r="1726" spans="1:15" x14ac:dyDescent="0.3">
      <c r="A1726" t="s">
        <v>644</v>
      </c>
      <c r="B1726" t="s">
        <v>615</v>
      </c>
      <c r="C1726" t="s">
        <v>90</v>
      </c>
      <c r="D1726">
        <v>0</v>
      </c>
      <c r="E1726">
        <v>0</v>
      </c>
      <c r="F1726">
        <v>0</v>
      </c>
      <c r="G1726">
        <v>0</v>
      </c>
      <c r="H1726">
        <v>45152</v>
      </c>
      <c r="I1726">
        <v>45152</v>
      </c>
      <c r="J1726">
        <v>0</v>
      </c>
      <c r="K1726">
        <v>0</v>
      </c>
      <c r="L1726">
        <v>0</v>
      </c>
      <c r="M1726">
        <v>0</v>
      </c>
      <c r="N1726" t="s">
        <v>367</v>
      </c>
      <c r="O1726">
        <v>2024</v>
      </c>
    </row>
    <row r="1727" spans="1:15" x14ac:dyDescent="0.3">
      <c r="A1727" t="s">
        <v>645</v>
      </c>
      <c r="B1727" t="s">
        <v>377</v>
      </c>
      <c r="C1727" t="s">
        <v>90</v>
      </c>
      <c r="D1727">
        <v>8</v>
      </c>
      <c r="E1727">
        <v>32922</v>
      </c>
      <c r="F1727">
        <v>0</v>
      </c>
      <c r="G1727">
        <v>0</v>
      </c>
      <c r="H1727">
        <v>45092</v>
      </c>
      <c r="I1727">
        <v>45092</v>
      </c>
      <c r="J1727">
        <v>0</v>
      </c>
      <c r="K1727">
        <v>0</v>
      </c>
      <c r="L1727">
        <v>8</v>
      </c>
      <c r="M1727">
        <v>32922</v>
      </c>
      <c r="N1727" t="s">
        <v>367</v>
      </c>
      <c r="O1727">
        <v>2024</v>
      </c>
    </row>
    <row r="1728" spans="1:15" x14ac:dyDescent="0.3">
      <c r="A1728" t="s">
        <v>646</v>
      </c>
      <c r="B1728" t="s">
        <v>378</v>
      </c>
      <c r="C1728" t="s">
        <v>90</v>
      </c>
      <c r="D1728">
        <v>4</v>
      </c>
      <c r="E1728">
        <v>9440</v>
      </c>
      <c r="F1728">
        <v>0</v>
      </c>
      <c r="G1728">
        <v>0</v>
      </c>
      <c r="H1728">
        <v>45092</v>
      </c>
      <c r="I1728">
        <v>45092</v>
      </c>
      <c r="J1728">
        <v>0</v>
      </c>
      <c r="K1728">
        <v>0</v>
      </c>
      <c r="L1728">
        <v>4</v>
      </c>
      <c r="M1728">
        <v>9440</v>
      </c>
      <c r="N1728" t="s">
        <v>367</v>
      </c>
      <c r="O1728">
        <v>2024</v>
      </c>
    </row>
    <row r="1729" spans="1:15" x14ac:dyDescent="0.3">
      <c r="A1729" t="s">
        <v>647</v>
      </c>
      <c r="B1729" t="s">
        <v>680</v>
      </c>
      <c r="C1729" t="s">
        <v>90</v>
      </c>
      <c r="D1729">
        <v>4</v>
      </c>
      <c r="E1729">
        <v>18820</v>
      </c>
      <c r="F1729">
        <v>0</v>
      </c>
      <c r="G1729">
        <v>0</v>
      </c>
      <c r="H1729">
        <v>45392</v>
      </c>
      <c r="I1729">
        <v>45392</v>
      </c>
      <c r="J1729">
        <v>0</v>
      </c>
      <c r="K1729">
        <v>0</v>
      </c>
      <c r="L1729">
        <v>4</v>
      </c>
      <c r="M1729">
        <v>18820</v>
      </c>
      <c r="N1729" t="s">
        <v>367</v>
      </c>
      <c r="O1729">
        <v>2024</v>
      </c>
    </row>
    <row r="1730" spans="1:15" x14ac:dyDescent="0.3">
      <c r="A1730" t="s">
        <v>648</v>
      </c>
      <c r="B1730" t="s">
        <v>681</v>
      </c>
      <c r="C1730" t="s">
        <v>90</v>
      </c>
      <c r="D1730">
        <v>88</v>
      </c>
      <c r="E1730">
        <v>3999.6</v>
      </c>
      <c r="F1730">
        <v>0</v>
      </c>
      <c r="G1730">
        <v>0</v>
      </c>
      <c r="H1730">
        <v>45392</v>
      </c>
      <c r="I1730">
        <v>45392</v>
      </c>
      <c r="J1730">
        <v>0</v>
      </c>
      <c r="K1730">
        <v>0</v>
      </c>
      <c r="L1730">
        <v>88</v>
      </c>
      <c r="M1730">
        <v>3999.6</v>
      </c>
      <c r="N1730" t="s">
        <v>367</v>
      </c>
      <c r="O1730">
        <v>2024</v>
      </c>
    </row>
    <row r="1731" spans="1:15" x14ac:dyDescent="0.3">
      <c r="A1731" t="s">
        <v>649</v>
      </c>
      <c r="B1731" t="s">
        <v>682</v>
      </c>
      <c r="C1731" t="s">
        <v>90</v>
      </c>
      <c r="D1731">
        <v>4</v>
      </c>
      <c r="E1731">
        <v>4536</v>
      </c>
      <c r="F1731">
        <v>0</v>
      </c>
      <c r="G1731">
        <v>0</v>
      </c>
      <c r="H1731">
        <v>45392</v>
      </c>
      <c r="I1731">
        <v>45392</v>
      </c>
      <c r="J1731">
        <v>0</v>
      </c>
      <c r="K1731">
        <v>0</v>
      </c>
      <c r="L1731">
        <v>4</v>
      </c>
      <c r="M1731">
        <v>4536</v>
      </c>
      <c r="N1731" t="s">
        <v>367</v>
      </c>
      <c r="O1731">
        <v>2024</v>
      </c>
    </row>
    <row r="1732" spans="1:15" x14ac:dyDescent="0.3">
      <c r="A1732" t="s">
        <v>650</v>
      </c>
      <c r="B1732" t="s">
        <v>683</v>
      </c>
      <c r="C1732" t="s">
        <v>90</v>
      </c>
      <c r="D1732">
        <v>0</v>
      </c>
      <c r="E1732">
        <v>0</v>
      </c>
      <c r="F1732">
        <v>0</v>
      </c>
      <c r="G1732">
        <v>0</v>
      </c>
      <c r="H1732">
        <v>45392</v>
      </c>
      <c r="I1732">
        <v>45392</v>
      </c>
      <c r="J1732">
        <v>0</v>
      </c>
      <c r="K1732">
        <v>0</v>
      </c>
      <c r="L1732">
        <v>0</v>
      </c>
      <c r="M1732">
        <v>0</v>
      </c>
      <c r="N1732" t="s">
        <v>367</v>
      </c>
      <c r="O1732">
        <v>2024</v>
      </c>
    </row>
    <row r="1733" spans="1:15" x14ac:dyDescent="0.3">
      <c r="A1733" t="s">
        <v>651</v>
      </c>
      <c r="B1733" t="s">
        <v>684</v>
      </c>
      <c r="C1733" t="s">
        <v>90</v>
      </c>
      <c r="D1733">
        <v>0</v>
      </c>
      <c r="E1733">
        <v>0</v>
      </c>
      <c r="F1733">
        <v>0</v>
      </c>
      <c r="G1733">
        <v>0</v>
      </c>
      <c r="H1733">
        <v>45392</v>
      </c>
      <c r="I1733">
        <v>45392</v>
      </c>
      <c r="J1733">
        <v>0</v>
      </c>
      <c r="K1733">
        <v>0</v>
      </c>
      <c r="L1733">
        <v>0</v>
      </c>
      <c r="M1733">
        <v>0</v>
      </c>
      <c r="N1733" t="s">
        <v>367</v>
      </c>
      <c r="O1733">
        <v>2024</v>
      </c>
    </row>
    <row r="1734" spans="1:15" x14ac:dyDescent="0.3">
      <c r="A1734" t="s">
        <v>652</v>
      </c>
      <c r="B1734" t="s">
        <v>685</v>
      </c>
      <c r="C1734" t="s">
        <v>90</v>
      </c>
      <c r="D1734">
        <v>0</v>
      </c>
      <c r="E1734">
        <v>0</v>
      </c>
      <c r="F1734">
        <v>0</v>
      </c>
      <c r="G1734">
        <v>0</v>
      </c>
      <c r="H1734">
        <v>45092</v>
      </c>
      <c r="I1734">
        <v>45092</v>
      </c>
      <c r="J1734">
        <v>0</v>
      </c>
      <c r="K1734">
        <v>0</v>
      </c>
      <c r="L1734">
        <v>0</v>
      </c>
      <c r="M1734">
        <v>0</v>
      </c>
      <c r="N1734" t="s">
        <v>367</v>
      </c>
      <c r="O1734">
        <v>2024</v>
      </c>
    </row>
    <row r="1735" spans="1:15" x14ac:dyDescent="0.3">
      <c r="A1735" t="s">
        <v>653</v>
      </c>
      <c r="B1735" t="s">
        <v>686</v>
      </c>
      <c r="C1735" t="s">
        <v>90</v>
      </c>
      <c r="D1735">
        <v>0</v>
      </c>
      <c r="E1735">
        <v>0</v>
      </c>
      <c r="F1735">
        <v>0</v>
      </c>
      <c r="G1735">
        <v>0</v>
      </c>
      <c r="H1735">
        <v>45092</v>
      </c>
      <c r="I1735">
        <v>45092</v>
      </c>
      <c r="J1735">
        <v>0</v>
      </c>
      <c r="K1735">
        <v>0</v>
      </c>
      <c r="L1735">
        <v>0</v>
      </c>
      <c r="M1735">
        <v>0</v>
      </c>
      <c r="N1735" t="s">
        <v>367</v>
      </c>
      <c r="O1735">
        <v>2024</v>
      </c>
    </row>
    <row r="1736" spans="1:15" x14ac:dyDescent="0.3">
      <c r="A1736" t="s">
        <v>13</v>
      </c>
      <c r="B1736" t="s">
        <v>14</v>
      </c>
      <c r="C1736" t="s">
        <v>90</v>
      </c>
      <c r="D1736">
        <v>74</v>
      </c>
      <c r="E1736">
        <v>13361.111111111111</v>
      </c>
      <c r="F1736">
        <v>0</v>
      </c>
      <c r="G1736">
        <v>0</v>
      </c>
      <c r="H1736">
        <v>45086</v>
      </c>
      <c r="I1736">
        <v>45086</v>
      </c>
      <c r="J1736">
        <v>25</v>
      </c>
      <c r="K1736">
        <v>4513.8888888888896</v>
      </c>
      <c r="L1736">
        <v>49</v>
      </c>
      <c r="M1736">
        <v>8847.2222222222226</v>
      </c>
      <c r="N1736" t="s">
        <v>520</v>
      </c>
      <c r="O1736">
        <v>2024</v>
      </c>
    </row>
    <row r="1737" spans="1:15" x14ac:dyDescent="0.3">
      <c r="A1737" t="s">
        <v>257</v>
      </c>
      <c r="B1737" t="s">
        <v>524</v>
      </c>
      <c r="C1737" t="s">
        <v>90</v>
      </c>
      <c r="D1737">
        <v>44</v>
      </c>
      <c r="E1737">
        <v>8427.4709803921578</v>
      </c>
      <c r="F1737">
        <v>0</v>
      </c>
      <c r="G1737">
        <v>0</v>
      </c>
      <c r="H1737">
        <v>45086</v>
      </c>
      <c r="I1737">
        <v>45086</v>
      </c>
      <c r="J1737">
        <v>9</v>
      </c>
      <c r="K1737">
        <v>1723.8008823529415</v>
      </c>
      <c r="L1737">
        <v>35</v>
      </c>
      <c r="M1737">
        <v>6703.6700980392161</v>
      </c>
      <c r="N1737" t="s">
        <v>520</v>
      </c>
      <c r="O1737">
        <v>2024</v>
      </c>
    </row>
    <row r="1738" spans="1:15" x14ac:dyDescent="0.3">
      <c r="A1738" t="s">
        <v>259</v>
      </c>
      <c r="B1738" t="s">
        <v>525</v>
      </c>
      <c r="C1738" t="s">
        <v>90</v>
      </c>
      <c r="D1738">
        <v>52</v>
      </c>
      <c r="E1738">
        <v>15562.56</v>
      </c>
      <c r="F1738">
        <v>0</v>
      </c>
      <c r="G1738">
        <v>0</v>
      </c>
      <c r="H1738">
        <v>45086</v>
      </c>
      <c r="I1738">
        <v>45086</v>
      </c>
      <c r="J1738">
        <v>15</v>
      </c>
      <c r="K1738">
        <v>4489.2</v>
      </c>
      <c r="L1738">
        <v>37</v>
      </c>
      <c r="M1738">
        <v>11073.36</v>
      </c>
      <c r="N1738" t="s">
        <v>520</v>
      </c>
      <c r="O1738">
        <v>2024</v>
      </c>
    </row>
    <row r="1739" spans="1:15" x14ac:dyDescent="0.3">
      <c r="A1739" t="s">
        <v>260</v>
      </c>
      <c r="B1739" t="s">
        <v>17</v>
      </c>
      <c r="C1739" t="s">
        <v>261</v>
      </c>
      <c r="D1739">
        <v>8</v>
      </c>
      <c r="E1739">
        <v>2735.991111111111</v>
      </c>
      <c r="F1739">
        <v>0</v>
      </c>
      <c r="G1739">
        <v>0</v>
      </c>
      <c r="H1739">
        <v>45086</v>
      </c>
      <c r="I1739">
        <v>45086</v>
      </c>
      <c r="J1739">
        <v>2</v>
      </c>
      <c r="K1739">
        <v>683.99777777777774</v>
      </c>
      <c r="L1739">
        <v>6</v>
      </c>
      <c r="M1739">
        <v>2051.9933333333333</v>
      </c>
      <c r="N1739" t="s">
        <v>520</v>
      </c>
      <c r="O1739">
        <v>2024</v>
      </c>
    </row>
    <row r="1740" spans="1:15" x14ac:dyDescent="0.3">
      <c r="A1740" t="s">
        <v>262</v>
      </c>
      <c r="B1740" t="s">
        <v>18</v>
      </c>
      <c r="C1740" t="s">
        <v>261</v>
      </c>
      <c r="D1740">
        <v>7</v>
      </c>
      <c r="E1740">
        <v>2393.9930000000004</v>
      </c>
      <c r="F1740">
        <v>0</v>
      </c>
      <c r="G1740">
        <v>0</v>
      </c>
      <c r="H1740">
        <v>45086</v>
      </c>
      <c r="I1740">
        <v>45086</v>
      </c>
      <c r="J1740">
        <v>2</v>
      </c>
      <c r="K1740">
        <v>683.99800000000016</v>
      </c>
      <c r="L1740">
        <v>5</v>
      </c>
      <c r="M1740">
        <v>1709.9950000000003</v>
      </c>
      <c r="N1740" t="s">
        <v>520</v>
      </c>
      <c r="O1740">
        <v>2024</v>
      </c>
    </row>
    <row r="1741" spans="1:15" x14ac:dyDescent="0.3">
      <c r="A1741" t="s">
        <v>263</v>
      </c>
      <c r="B1741" t="s">
        <v>19</v>
      </c>
      <c r="C1741" t="s">
        <v>261</v>
      </c>
      <c r="D1741">
        <v>3</v>
      </c>
      <c r="E1741">
        <v>1079.97</v>
      </c>
      <c r="F1741">
        <v>0</v>
      </c>
      <c r="G1741">
        <v>0</v>
      </c>
      <c r="H1741">
        <v>45086</v>
      </c>
      <c r="I1741">
        <v>45086</v>
      </c>
      <c r="J1741">
        <v>0</v>
      </c>
      <c r="K1741">
        <v>0</v>
      </c>
      <c r="L1741">
        <v>3</v>
      </c>
      <c r="M1741">
        <v>1079.97</v>
      </c>
      <c r="N1741" t="s">
        <v>520</v>
      </c>
      <c r="O1741">
        <v>2024</v>
      </c>
    </row>
    <row r="1742" spans="1:15" x14ac:dyDescent="0.3">
      <c r="A1742" t="s">
        <v>392</v>
      </c>
      <c r="B1742" t="s">
        <v>526</v>
      </c>
      <c r="C1742" t="s">
        <v>261</v>
      </c>
      <c r="D1742">
        <v>0</v>
      </c>
      <c r="E1742">
        <v>0</v>
      </c>
      <c r="F1742">
        <v>0</v>
      </c>
      <c r="G1742">
        <v>0</v>
      </c>
      <c r="H1742">
        <v>45086</v>
      </c>
      <c r="I1742">
        <v>45086</v>
      </c>
      <c r="J1742">
        <v>0</v>
      </c>
      <c r="K1742">
        <v>0</v>
      </c>
      <c r="L1742">
        <v>0</v>
      </c>
      <c r="M1742">
        <v>0</v>
      </c>
      <c r="N1742" t="s">
        <v>520</v>
      </c>
      <c r="O1742">
        <v>2024</v>
      </c>
    </row>
    <row r="1743" spans="1:15" x14ac:dyDescent="0.3">
      <c r="A1743" t="s">
        <v>420</v>
      </c>
      <c r="B1743" t="s">
        <v>527</v>
      </c>
      <c r="C1743" t="s">
        <v>261</v>
      </c>
      <c r="D1743">
        <v>3</v>
      </c>
      <c r="E1743">
        <v>881.99250000000018</v>
      </c>
      <c r="F1743">
        <v>0</v>
      </c>
      <c r="G1743">
        <v>0</v>
      </c>
      <c r="H1743">
        <v>45086</v>
      </c>
      <c r="I1743">
        <v>45086</v>
      </c>
      <c r="J1743">
        <v>2</v>
      </c>
      <c r="K1743">
        <v>587.99500000000012</v>
      </c>
      <c r="L1743">
        <v>1</v>
      </c>
      <c r="M1743">
        <v>293.99750000000006</v>
      </c>
      <c r="N1743" t="s">
        <v>520</v>
      </c>
      <c r="O1743">
        <v>2024</v>
      </c>
    </row>
    <row r="1744" spans="1:15" x14ac:dyDescent="0.3">
      <c r="A1744" t="s">
        <v>422</v>
      </c>
      <c r="B1744" t="s">
        <v>687</v>
      </c>
      <c r="C1744" t="s">
        <v>261</v>
      </c>
      <c r="D1744">
        <v>1</v>
      </c>
      <c r="E1744">
        <v>990</v>
      </c>
      <c r="F1744">
        <v>0</v>
      </c>
      <c r="G1744">
        <v>0</v>
      </c>
      <c r="H1744">
        <v>45554</v>
      </c>
      <c r="I1744">
        <v>45554</v>
      </c>
      <c r="J1744">
        <v>0</v>
      </c>
      <c r="K1744">
        <v>0</v>
      </c>
      <c r="L1744">
        <v>1</v>
      </c>
      <c r="M1744">
        <v>990</v>
      </c>
      <c r="N1744" t="s">
        <v>520</v>
      </c>
      <c r="O1744">
        <v>2024</v>
      </c>
    </row>
    <row r="1745" spans="1:15" x14ac:dyDescent="0.3">
      <c r="A1745" t="s">
        <v>83</v>
      </c>
      <c r="B1745" t="s">
        <v>84</v>
      </c>
      <c r="C1745" t="s">
        <v>85</v>
      </c>
      <c r="D1745">
        <v>435.70127504553733</v>
      </c>
      <c r="E1745">
        <v>119600</v>
      </c>
      <c r="F1745">
        <v>4262.2950819672133</v>
      </c>
      <c r="G1745">
        <v>1170000</v>
      </c>
      <c r="H1745">
        <v>45492</v>
      </c>
      <c r="I1745">
        <v>45492</v>
      </c>
      <c r="J1745">
        <v>0</v>
      </c>
      <c r="K1745">
        <v>608000</v>
      </c>
      <c r="M1745">
        <v>681600</v>
      </c>
      <c r="N1745" t="s">
        <v>520</v>
      </c>
      <c r="O1745">
        <v>2024</v>
      </c>
    </row>
    <row r="1746" spans="1:15" x14ac:dyDescent="0.3">
      <c r="A1746" t="s">
        <v>86</v>
      </c>
      <c r="B1746" t="s">
        <v>87</v>
      </c>
      <c r="C1746" t="s">
        <v>85</v>
      </c>
      <c r="D1746">
        <v>238.11652623001743</v>
      </c>
      <c r="E1746">
        <v>0</v>
      </c>
      <c r="F1746">
        <v>0</v>
      </c>
      <c r="G1746">
        <v>0</v>
      </c>
      <c r="H1746">
        <v>45492</v>
      </c>
      <c r="I1746">
        <v>45492</v>
      </c>
      <c r="J1746">
        <v>0</v>
      </c>
      <c r="K1746">
        <v>0</v>
      </c>
      <c r="M1746">
        <v>0</v>
      </c>
      <c r="N1746" t="s">
        <v>520</v>
      </c>
      <c r="O1746">
        <v>2024</v>
      </c>
    </row>
    <row r="1747" spans="1:15" x14ac:dyDescent="0.3">
      <c r="A1747" t="s">
        <v>88</v>
      </c>
      <c r="B1747" t="s">
        <v>89</v>
      </c>
      <c r="C1747" t="s">
        <v>90</v>
      </c>
      <c r="D1747">
        <v>7</v>
      </c>
      <c r="E1747">
        <v>1569.96875</v>
      </c>
      <c r="F1747">
        <v>6</v>
      </c>
      <c r="G1747">
        <v>1045</v>
      </c>
      <c r="H1747">
        <v>45092</v>
      </c>
      <c r="I1747">
        <v>45092</v>
      </c>
      <c r="J1747">
        <v>5</v>
      </c>
      <c r="K1747">
        <v>1005.76</v>
      </c>
      <c r="L1747">
        <v>8</v>
      </c>
      <c r="M1747">
        <v>1609.20875</v>
      </c>
      <c r="N1747" t="s">
        <v>520</v>
      </c>
      <c r="O1747">
        <v>2024</v>
      </c>
    </row>
    <row r="1748" spans="1:15" x14ac:dyDescent="0.3">
      <c r="A1748" t="s">
        <v>91</v>
      </c>
      <c r="B1748" t="s">
        <v>528</v>
      </c>
      <c r="C1748" t="s">
        <v>90</v>
      </c>
      <c r="D1748">
        <v>6</v>
      </c>
      <c r="E1748">
        <v>1680.0250000000001</v>
      </c>
      <c r="F1748">
        <v>0</v>
      </c>
      <c r="G1748">
        <v>0</v>
      </c>
      <c r="H1748">
        <v>45092</v>
      </c>
      <c r="I1748">
        <v>45092</v>
      </c>
      <c r="J1748">
        <v>2</v>
      </c>
      <c r="K1748">
        <v>560.00833333333333</v>
      </c>
      <c r="L1748">
        <v>4</v>
      </c>
      <c r="M1748">
        <v>1120.0166666666669</v>
      </c>
      <c r="N1748" t="s">
        <v>520</v>
      </c>
      <c r="O1748">
        <v>2024</v>
      </c>
    </row>
    <row r="1749" spans="1:15" x14ac:dyDescent="0.3">
      <c r="A1749" t="s">
        <v>93</v>
      </c>
      <c r="B1749" t="s">
        <v>94</v>
      </c>
      <c r="C1749" t="s">
        <v>95</v>
      </c>
      <c r="D1749">
        <v>0</v>
      </c>
      <c r="E1749">
        <v>0</v>
      </c>
      <c r="F1749">
        <v>0</v>
      </c>
      <c r="G1749">
        <v>0</v>
      </c>
      <c r="H1749">
        <v>45092</v>
      </c>
      <c r="I1749">
        <v>45092</v>
      </c>
      <c r="J1749">
        <v>0</v>
      </c>
      <c r="L1749">
        <v>0</v>
      </c>
      <c r="M1749">
        <v>0</v>
      </c>
      <c r="N1749" t="s">
        <v>520</v>
      </c>
      <c r="O1749">
        <v>2024</v>
      </c>
    </row>
    <row r="1750" spans="1:15" x14ac:dyDescent="0.3">
      <c r="A1750" t="s">
        <v>96</v>
      </c>
      <c r="B1750" t="s">
        <v>97</v>
      </c>
      <c r="C1750" t="s">
        <v>90</v>
      </c>
      <c r="D1750">
        <v>3</v>
      </c>
      <c r="E1750">
        <v>699.26959384615407</v>
      </c>
      <c r="F1750">
        <v>0</v>
      </c>
      <c r="G1750">
        <v>0</v>
      </c>
      <c r="H1750">
        <v>45092</v>
      </c>
      <c r="I1750">
        <v>45092</v>
      </c>
      <c r="J1750">
        <v>2</v>
      </c>
      <c r="K1750">
        <v>466.1797292307694</v>
      </c>
      <c r="L1750">
        <v>1</v>
      </c>
      <c r="M1750">
        <v>233.08986461538467</v>
      </c>
      <c r="N1750" t="s">
        <v>520</v>
      </c>
      <c r="O1750">
        <v>2024</v>
      </c>
    </row>
    <row r="1751" spans="1:15" x14ac:dyDescent="0.3">
      <c r="A1751" t="s">
        <v>100</v>
      </c>
      <c r="B1751" t="s">
        <v>101</v>
      </c>
      <c r="C1751" t="s">
        <v>90</v>
      </c>
      <c r="D1751">
        <v>5</v>
      </c>
      <c r="E1751">
        <v>175.77187500000002</v>
      </c>
      <c r="F1751">
        <v>10</v>
      </c>
      <c r="G1751">
        <v>290.27999999999997</v>
      </c>
      <c r="H1751">
        <v>45092</v>
      </c>
      <c r="I1751">
        <v>45092</v>
      </c>
      <c r="J1751">
        <v>6</v>
      </c>
      <c r="K1751">
        <v>195.61</v>
      </c>
      <c r="L1751">
        <v>9</v>
      </c>
      <c r="M1751">
        <v>270.44187499999998</v>
      </c>
      <c r="N1751" t="s">
        <v>520</v>
      </c>
      <c r="O1751">
        <v>2024</v>
      </c>
    </row>
    <row r="1752" spans="1:15" x14ac:dyDescent="0.3">
      <c r="A1752" t="s">
        <v>102</v>
      </c>
      <c r="B1752" t="s">
        <v>103</v>
      </c>
      <c r="C1752" t="s">
        <v>90</v>
      </c>
      <c r="D1752">
        <v>3</v>
      </c>
      <c r="E1752">
        <v>587.99333333333334</v>
      </c>
      <c r="F1752">
        <v>0</v>
      </c>
      <c r="G1752">
        <v>0</v>
      </c>
      <c r="H1752">
        <v>45092</v>
      </c>
      <c r="I1752">
        <v>45092</v>
      </c>
      <c r="J1752">
        <v>0</v>
      </c>
      <c r="K1752">
        <v>0</v>
      </c>
      <c r="L1752">
        <v>3</v>
      </c>
      <c r="M1752">
        <v>587.99333333333334</v>
      </c>
      <c r="N1752" t="s">
        <v>520</v>
      </c>
      <c r="O1752">
        <v>2024</v>
      </c>
    </row>
    <row r="1753" spans="1:15" x14ac:dyDescent="0.3">
      <c r="A1753" t="s">
        <v>104</v>
      </c>
      <c r="B1753" t="s">
        <v>105</v>
      </c>
      <c r="C1753" t="s">
        <v>90</v>
      </c>
      <c r="D1753">
        <v>0</v>
      </c>
      <c r="E1753">
        <v>0</v>
      </c>
      <c r="F1753">
        <v>0</v>
      </c>
      <c r="G1753">
        <v>0</v>
      </c>
      <c r="H1753">
        <v>45092</v>
      </c>
      <c r="I1753">
        <v>45092</v>
      </c>
      <c r="J1753">
        <v>0</v>
      </c>
      <c r="K1753">
        <v>0</v>
      </c>
      <c r="L1753">
        <v>0</v>
      </c>
      <c r="M1753">
        <v>0</v>
      </c>
      <c r="N1753" t="s">
        <v>520</v>
      </c>
      <c r="O1753">
        <v>2024</v>
      </c>
    </row>
    <row r="1754" spans="1:15" x14ac:dyDescent="0.3">
      <c r="A1754" t="s">
        <v>106</v>
      </c>
      <c r="B1754" t="s">
        <v>107</v>
      </c>
      <c r="C1754" t="s">
        <v>90</v>
      </c>
      <c r="D1754">
        <v>0</v>
      </c>
      <c r="E1754">
        <v>0</v>
      </c>
      <c r="F1754">
        <v>0</v>
      </c>
      <c r="G1754">
        <v>0</v>
      </c>
      <c r="H1754">
        <v>45092</v>
      </c>
      <c r="I1754">
        <v>45092</v>
      </c>
      <c r="J1754">
        <v>0</v>
      </c>
      <c r="L1754">
        <v>0</v>
      </c>
      <c r="M1754">
        <v>0</v>
      </c>
      <c r="N1754" t="s">
        <v>520</v>
      </c>
      <c r="O1754">
        <v>2024</v>
      </c>
    </row>
    <row r="1755" spans="1:15" x14ac:dyDescent="0.3">
      <c r="A1755" t="s">
        <v>109</v>
      </c>
      <c r="B1755" t="s">
        <v>110</v>
      </c>
      <c r="C1755" t="s">
        <v>90</v>
      </c>
      <c r="D1755">
        <v>0</v>
      </c>
      <c r="E1755">
        <v>0</v>
      </c>
      <c r="F1755">
        <v>0</v>
      </c>
      <c r="G1755">
        <v>0</v>
      </c>
      <c r="H1755">
        <v>45092</v>
      </c>
      <c r="I1755">
        <v>45092</v>
      </c>
      <c r="J1755">
        <v>0</v>
      </c>
      <c r="L1755">
        <v>0</v>
      </c>
      <c r="M1755">
        <v>0</v>
      </c>
      <c r="N1755" t="s">
        <v>520</v>
      </c>
      <c r="O1755">
        <v>2024</v>
      </c>
    </row>
    <row r="1756" spans="1:15" x14ac:dyDescent="0.3">
      <c r="A1756" t="s">
        <v>111</v>
      </c>
      <c r="B1756" t="s">
        <v>112</v>
      </c>
      <c r="C1756" t="s">
        <v>90</v>
      </c>
      <c r="D1756">
        <v>7</v>
      </c>
      <c r="E1756">
        <v>662.99420522875812</v>
      </c>
      <c r="F1756">
        <v>0</v>
      </c>
      <c r="G1756">
        <v>0</v>
      </c>
      <c r="H1756">
        <v>45092</v>
      </c>
      <c r="I1756">
        <v>45092</v>
      </c>
      <c r="J1756">
        <v>1</v>
      </c>
      <c r="K1756">
        <v>94.713457889822593</v>
      </c>
      <c r="L1756">
        <v>6</v>
      </c>
      <c r="M1756">
        <v>568.2807473389355</v>
      </c>
      <c r="N1756" t="s">
        <v>520</v>
      </c>
      <c r="O1756">
        <v>2024</v>
      </c>
    </row>
    <row r="1757" spans="1:15" x14ac:dyDescent="0.3">
      <c r="A1757" t="s">
        <v>113</v>
      </c>
      <c r="B1757" t="s">
        <v>688</v>
      </c>
      <c r="C1757" t="s">
        <v>90</v>
      </c>
      <c r="D1757">
        <v>1</v>
      </c>
      <c r="E1757">
        <v>77.998333333333335</v>
      </c>
      <c r="F1757">
        <v>0</v>
      </c>
      <c r="G1757">
        <v>0</v>
      </c>
      <c r="H1757">
        <v>45092</v>
      </c>
      <c r="I1757">
        <v>45092</v>
      </c>
      <c r="J1757">
        <v>0</v>
      </c>
      <c r="K1757">
        <v>0</v>
      </c>
      <c r="L1757">
        <v>1</v>
      </c>
      <c r="M1757">
        <v>77.998333333333335</v>
      </c>
      <c r="N1757" t="s">
        <v>520</v>
      </c>
      <c r="O1757">
        <v>2024</v>
      </c>
    </row>
    <row r="1758" spans="1:15" x14ac:dyDescent="0.3">
      <c r="A1758" t="s">
        <v>117</v>
      </c>
      <c r="B1758" t="s">
        <v>118</v>
      </c>
      <c r="C1758" t="s">
        <v>90</v>
      </c>
      <c r="D1758">
        <v>0</v>
      </c>
      <c r="E1758">
        <v>0</v>
      </c>
      <c r="F1758">
        <v>24</v>
      </c>
      <c r="G1758">
        <v>912.39</v>
      </c>
      <c r="H1758">
        <v>45092</v>
      </c>
      <c r="I1758">
        <v>45092</v>
      </c>
      <c r="J1758">
        <v>5</v>
      </c>
      <c r="K1758">
        <v>190.08125000000001</v>
      </c>
      <c r="L1758">
        <v>19</v>
      </c>
      <c r="M1758">
        <v>722.30874999999992</v>
      </c>
      <c r="N1758" t="s">
        <v>520</v>
      </c>
      <c r="O1758">
        <v>2024</v>
      </c>
    </row>
    <row r="1759" spans="1:15" x14ac:dyDescent="0.3">
      <c r="A1759" t="s">
        <v>119</v>
      </c>
      <c r="B1759" t="s">
        <v>120</v>
      </c>
      <c r="C1759" t="s">
        <v>85</v>
      </c>
      <c r="D1759">
        <v>7</v>
      </c>
      <c r="E1759">
        <v>1846.25038461538</v>
      </c>
      <c r="F1759">
        <v>4</v>
      </c>
      <c r="G1759">
        <v>741.51</v>
      </c>
      <c r="H1759">
        <v>45092</v>
      </c>
      <c r="I1759">
        <v>45092</v>
      </c>
      <c r="J1759">
        <v>4</v>
      </c>
      <c r="K1759">
        <v>1055.0002197802171</v>
      </c>
      <c r="L1759">
        <v>7</v>
      </c>
      <c r="M1759">
        <v>1571</v>
      </c>
      <c r="N1759" t="s">
        <v>520</v>
      </c>
      <c r="O1759">
        <v>2024</v>
      </c>
    </row>
    <row r="1760" spans="1:15" x14ac:dyDescent="0.3">
      <c r="A1760" t="s">
        <v>121</v>
      </c>
      <c r="B1760" t="s">
        <v>122</v>
      </c>
      <c r="C1760" t="s">
        <v>90</v>
      </c>
      <c r="D1760">
        <v>10</v>
      </c>
      <c r="E1760">
        <v>1977.5470588235294</v>
      </c>
      <c r="F1760">
        <v>4</v>
      </c>
      <c r="G1760">
        <v>696.92</v>
      </c>
      <c r="H1760">
        <v>45092</v>
      </c>
      <c r="I1760">
        <v>45092</v>
      </c>
      <c r="J1760">
        <v>1</v>
      </c>
      <c r="K1760">
        <v>197.75470588235294</v>
      </c>
      <c r="L1760">
        <v>13</v>
      </c>
      <c r="M1760">
        <v>2476.7123529411765</v>
      </c>
      <c r="N1760" t="s">
        <v>520</v>
      </c>
      <c r="O1760">
        <v>2024</v>
      </c>
    </row>
    <row r="1761" spans="1:15" x14ac:dyDescent="0.3">
      <c r="A1761" t="s">
        <v>125</v>
      </c>
      <c r="B1761" t="s">
        <v>126</v>
      </c>
      <c r="C1761" t="s">
        <v>90</v>
      </c>
      <c r="D1761">
        <v>0</v>
      </c>
      <c r="E1761">
        <v>0</v>
      </c>
      <c r="F1761">
        <v>0</v>
      </c>
      <c r="G1761">
        <v>0</v>
      </c>
      <c r="H1761">
        <v>45092</v>
      </c>
      <c r="I1761">
        <v>45092</v>
      </c>
      <c r="J1761">
        <v>0</v>
      </c>
      <c r="K1761">
        <v>0</v>
      </c>
      <c r="L1761">
        <v>0</v>
      </c>
      <c r="M1761">
        <v>0</v>
      </c>
      <c r="N1761" t="s">
        <v>520</v>
      </c>
      <c r="O1761">
        <v>2024</v>
      </c>
    </row>
    <row r="1762" spans="1:15" x14ac:dyDescent="0.3">
      <c r="A1762" t="s">
        <v>127</v>
      </c>
      <c r="B1762" t="s">
        <v>128</v>
      </c>
      <c r="C1762" t="s">
        <v>85</v>
      </c>
      <c r="D1762">
        <v>0</v>
      </c>
      <c r="E1762">
        <v>0</v>
      </c>
      <c r="F1762">
        <v>5</v>
      </c>
      <c r="G1762">
        <v>4644.4799999999996</v>
      </c>
      <c r="H1762">
        <v>45092</v>
      </c>
      <c r="I1762">
        <v>45092</v>
      </c>
      <c r="J1762">
        <v>1</v>
      </c>
      <c r="K1762">
        <v>928.89599999999996</v>
      </c>
      <c r="L1762">
        <v>4</v>
      </c>
      <c r="M1762">
        <v>3715.5839999999998</v>
      </c>
      <c r="N1762" t="s">
        <v>520</v>
      </c>
      <c r="O1762">
        <v>2024</v>
      </c>
    </row>
    <row r="1763" spans="1:15" x14ac:dyDescent="0.3">
      <c r="A1763" t="s">
        <v>129</v>
      </c>
      <c r="B1763" t="s">
        <v>130</v>
      </c>
      <c r="C1763" t="s">
        <v>85</v>
      </c>
      <c r="D1763">
        <v>0</v>
      </c>
      <c r="E1763">
        <v>0</v>
      </c>
      <c r="F1763">
        <v>0</v>
      </c>
      <c r="G1763">
        <v>0</v>
      </c>
      <c r="H1763">
        <v>45092</v>
      </c>
      <c r="I1763">
        <v>45092</v>
      </c>
      <c r="J1763">
        <v>0</v>
      </c>
      <c r="K1763">
        <v>0</v>
      </c>
      <c r="L1763">
        <v>0</v>
      </c>
      <c r="M1763">
        <v>0</v>
      </c>
      <c r="N1763" t="s">
        <v>520</v>
      </c>
      <c r="O1763">
        <v>2024</v>
      </c>
    </row>
    <row r="1764" spans="1:15" x14ac:dyDescent="0.3">
      <c r="A1764" t="s">
        <v>131</v>
      </c>
      <c r="B1764" t="s">
        <v>689</v>
      </c>
      <c r="D1764">
        <v>0</v>
      </c>
      <c r="E1764">
        <v>0</v>
      </c>
      <c r="F1764">
        <v>2</v>
      </c>
      <c r="G1764">
        <v>590</v>
      </c>
      <c r="H1764">
        <v>45611</v>
      </c>
      <c r="I1764">
        <v>45611</v>
      </c>
      <c r="J1764">
        <v>1</v>
      </c>
      <c r="K1764">
        <v>295</v>
      </c>
      <c r="L1764">
        <v>1</v>
      </c>
      <c r="M1764">
        <v>295</v>
      </c>
      <c r="N1764" t="s">
        <v>520</v>
      </c>
      <c r="O1764">
        <v>2024</v>
      </c>
    </row>
    <row r="1765" spans="1:15" x14ac:dyDescent="0.3">
      <c r="A1765" t="s">
        <v>133</v>
      </c>
      <c r="B1765" t="s">
        <v>132</v>
      </c>
      <c r="C1765" t="s">
        <v>85</v>
      </c>
      <c r="D1765">
        <v>24</v>
      </c>
      <c r="E1765">
        <v>7070.1784615384622</v>
      </c>
      <c r="F1765">
        <v>10</v>
      </c>
      <c r="G1765">
        <v>1106.95</v>
      </c>
      <c r="H1765">
        <v>45092</v>
      </c>
      <c r="I1765">
        <v>45092</v>
      </c>
      <c r="J1765">
        <v>2</v>
      </c>
      <c r="K1765">
        <v>589.18153846153848</v>
      </c>
      <c r="L1765">
        <v>32</v>
      </c>
      <c r="M1765">
        <v>7587.9469230769237</v>
      </c>
      <c r="N1765" t="s">
        <v>520</v>
      </c>
      <c r="O1765">
        <v>2024</v>
      </c>
    </row>
    <row r="1766" spans="1:15" x14ac:dyDescent="0.3">
      <c r="A1766" t="s">
        <v>135</v>
      </c>
      <c r="B1766" t="s">
        <v>690</v>
      </c>
      <c r="C1766" t="s">
        <v>85</v>
      </c>
      <c r="D1766">
        <v>0</v>
      </c>
      <c r="E1766">
        <v>0</v>
      </c>
      <c r="F1766">
        <v>12</v>
      </c>
      <c r="G1766">
        <v>6270.04</v>
      </c>
      <c r="H1766">
        <v>45611</v>
      </c>
      <c r="I1766">
        <v>45611</v>
      </c>
      <c r="J1766">
        <v>2</v>
      </c>
      <c r="K1766">
        <v>1045.0066666666667</v>
      </c>
      <c r="L1766">
        <v>10</v>
      </c>
      <c r="M1766">
        <v>5225.0333333333328</v>
      </c>
      <c r="N1766" t="s">
        <v>520</v>
      </c>
      <c r="O1766">
        <v>2024</v>
      </c>
    </row>
    <row r="1767" spans="1:15" x14ac:dyDescent="0.3">
      <c r="A1767" t="s">
        <v>137</v>
      </c>
      <c r="B1767" t="s">
        <v>691</v>
      </c>
      <c r="C1767" t="s">
        <v>85</v>
      </c>
      <c r="D1767">
        <v>2</v>
      </c>
      <c r="E1767">
        <v>3955.08</v>
      </c>
      <c r="F1767">
        <v>4</v>
      </c>
      <c r="G1767">
        <v>1561.7</v>
      </c>
      <c r="H1767">
        <v>45093</v>
      </c>
      <c r="I1767">
        <v>45093</v>
      </c>
      <c r="J1767">
        <v>2</v>
      </c>
      <c r="K1767">
        <v>2367.9650000000001</v>
      </c>
      <c r="L1767">
        <v>4</v>
      </c>
      <c r="M1767">
        <v>3148.8149999999996</v>
      </c>
      <c r="N1767" t="s">
        <v>520</v>
      </c>
      <c r="O1767">
        <v>2024</v>
      </c>
    </row>
    <row r="1768" spans="1:15" x14ac:dyDescent="0.3">
      <c r="A1768" t="s">
        <v>139</v>
      </c>
      <c r="B1768" t="s">
        <v>134</v>
      </c>
      <c r="C1768" t="s">
        <v>85</v>
      </c>
      <c r="D1768">
        <v>2</v>
      </c>
      <c r="E1768">
        <v>772.36107272727259</v>
      </c>
      <c r="F1768">
        <v>0</v>
      </c>
      <c r="G1768">
        <v>0</v>
      </c>
      <c r="H1768">
        <v>45092</v>
      </c>
      <c r="I1768">
        <v>45092</v>
      </c>
      <c r="J1768">
        <v>0</v>
      </c>
      <c r="K1768">
        <v>0</v>
      </c>
      <c r="L1768">
        <v>2</v>
      </c>
      <c r="M1768">
        <v>772.36107272727259</v>
      </c>
      <c r="N1768" t="s">
        <v>520</v>
      </c>
      <c r="O1768">
        <v>2024</v>
      </c>
    </row>
    <row r="1769" spans="1:15" x14ac:dyDescent="0.3">
      <c r="A1769" t="s">
        <v>141</v>
      </c>
      <c r="B1769" t="s">
        <v>136</v>
      </c>
      <c r="C1769" t="s">
        <v>85</v>
      </c>
      <c r="D1769">
        <v>32</v>
      </c>
      <c r="E1769">
        <v>3900.8587755102049</v>
      </c>
      <c r="F1769">
        <v>5</v>
      </c>
      <c r="G1769">
        <v>581.26</v>
      </c>
      <c r="H1769">
        <v>45092</v>
      </c>
      <c r="I1769">
        <v>45092</v>
      </c>
      <c r="J1769">
        <v>4</v>
      </c>
      <c r="K1769">
        <v>487.60734693877561</v>
      </c>
      <c r="L1769">
        <v>33</v>
      </c>
      <c r="M1769">
        <v>3996.11</v>
      </c>
      <c r="N1769" t="s">
        <v>520</v>
      </c>
      <c r="O1769">
        <v>2024</v>
      </c>
    </row>
    <row r="1770" spans="1:15" x14ac:dyDescent="0.3">
      <c r="A1770" t="s">
        <v>143</v>
      </c>
      <c r="B1770" t="s">
        <v>138</v>
      </c>
      <c r="C1770" t="s">
        <v>85</v>
      </c>
      <c r="D1770">
        <v>2</v>
      </c>
      <c r="E1770">
        <v>1261</v>
      </c>
      <c r="F1770">
        <v>0</v>
      </c>
      <c r="G1770">
        <v>0</v>
      </c>
      <c r="H1770">
        <v>45092</v>
      </c>
      <c r="I1770">
        <v>45092</v>
      </c>
      <c r="J1770">
        <v>0</v>
      </c>
      <c r="K1770">
        <v>0</v>
      </c>
      <c r="L1770">
        <v>2</v>
      </c>
      <c r="M1770">
        <v>1261</v>
      </c>
      <c r="N1770" t="s">
        <v>520</v>
      </c>
      <c r="O1770">
        <v>2024</v>
      </c>
    </row>
    <row r="1771" spans="1:15" x14ac:dyDescent="0.3">
      <c r="A1771" t="s">
        <v>145</v>
      </c>
      <c r="B1771" t="s">
        <v>521</v>
      </c>
      <c r="C1771" t="s">
        <v>90</v>
      </c>
      <c r="D1771">
        <v>2</v>
      </c>
      <c r="E1771">
        <v>1164</v>
      </c>
      <c r="F1771">
        <v>0</v>
      </c>
      <c r="G1771">
        <v>0</v>
      </c>
      <c r="H1771">
        <v>45092</v>
      </c>
      <c r="I1771">
        <v>45092</v>
      </c>
      <c r="J1771">
        <v>1</v>
      </c>
      <c r="K1771">
        <v>582</v>
      </c>
      <c r="L1771">
        <v>1</v>
      </c>
      <c r="M1771">
        <v>582</v>
      </c>
      <c r="N1771" t="s">
        <v>520</v>
      </c>
      <c r="O1771">
        <v>2024</v>
      </c>
    </row>
    <row r="1772" spans="1:15" x14ac:dyDescent="0.3">
      <c r="A1772" t="s">
        <v>147</v>
      </c>
      <c r="B1772" t="s">
        <v>142</v>
      </c>
      <c r="C1772" t="s">
        <v>90</v>
      </c>
      <c r="D1772">
        <v>1</v>
      </c>
      <c r="E1772">
        <v>1499.99</v>
      </c>
      <c r="F1772">
        <v>0</v>
      </c>
      <c r="G1772">
        <v>0</v>
      </c>
      <c r="H1772">
        <v>45092</v>
      </c>
      <c r="I1772">
        <v>45092</v>
      </c>
      <c r="J1772">
        <v>0</v>
      </c>
      <c r="K1772">
        <v>0</v>
      </c>
      <c r="L1772">
        <v>1</v>
      </c>
      <c r="M1772">
        <v>1499.99</v>
      </c>
      <c r="N1772" t="s">
        <v>520</v>
      </c>
      <c r="O1772">
        <v>2024</v>
      </c>
    </row>
    <row r="1773" spans="1:15" x14ac:dyDescent="0.3">
      <c r="A1773" t="s">
        <v>143</v>
      </c>
      <c r="B1773" t="s">
        <v>144</v>
      </c>
      <c r="C1773" t="s">
        <v>90</v>
      </c>
      <c r="D1773">
        <v>2</v>
      </c>
      <c r="E1773">
        <v>329.995</v>
      </c>
      <c r="F1773">
        <v>0</v>
      </c>
      <c r="G1773">
        <v>0</v>
      </c>
      <c r="H1773">
        <v>45092</v>
      </c>
      <c r="I1773">
        <v>45092</v>
      </c>
      <c r="J1773">
        <v>0</v>
      </c>
      <c r="K1773">
        <v>0</v>
      </c>
      <c r="L1773">
        <v>2</v>
      </c>
      <c r="M1773">
        <v>329.995</v>
      </c>
      <c r="N1773" t="s">
        <v>520</v>
      </c>
      <c r="O1773">
        <v>2024</v>
      </c>
    </row>
    <row r="1774" spans="1:15" x14ac:dyDescent="0.3">
      <c r="A1774" t="s">
        <v>145</v>
      </c>
      <c r="B1774" t="s">
        <v>146</v>
      </c>
      <c r="C1774" t="s">
        <v>90</v>
      </c>
      <c r="D1774">
        <v>0</v>
      </c>
      <c r="E1774">
        <v>0</v>
      </c>
      <c r="F1774">
        <v>0</v>
      </c>
      <c r="G1774">
        <v>0</v>
      </c>
      <c r="H1774">
        <v>45092</v>
      </c>
      <c r="I1774">
        <v>45092</v>
      </c>
      <c r="J1774">
        <v>0</v>
      </c>
      <c r="K1774">
        <v>0</v>
      </c>
      <c r="L1774">
        <v>0</v>
      </c>
      <c r="M1774">
        <v>0</v>
      </c>
      <c r="N1774" t="s">
        <v>520</v>
      </c>
      <c r="O1774">
        <v>2024</v>
      </c>
    </row>
    <row r="1775" spans="1:15" x14ac:dyDescent="0.3">
      <c r="A1775" t="s">
        <v>147</v>
      </c>
      <c r="B1775" t="s">
        <v>555</v>
      </c>
      <c r="C1775" t="s">
        <v>255</v>
      </c>
      <c r="D1775">
        <v>0</v>
      </c>
      <c r="E1775">
        <v>0</v>
      </c>
      <c r="F1775">
        <v>10</v>
      </c>
      <c r="G1775">
        <v>7183.25</v>
      </c>
      <c r="H1775">
        <v>45092</v>
      </c>
      <c r="I1775">
        <v>45092</v>
      </c>
      <c r="J1775">
        <v>2</v>
      </c>
      <c r="K1775">
        <v>1436.65</v>
      </c>
      <c r="L1775">
        <v>8</v>
      </c>
      <c r="M1775">
        <v>5746.6</v>
      </c>
      <c r="N1775" t="s">
        <v>520</v>
      </c>
      <c r="O1775">
        <v>2024</v>
      </c>
    </row>
    <row r="1776" spans="1:15" x14ac:dyDescent="0.3">
      <c r="A1776" t="s">
        <v>149</v>
      </c>
      <c r="B1776" t="s">
        <v>150</v>
      </c>
      <c r="C1776" t="s">
        <v>90</v>
      </c>
      <c r="D1776">
        <v>0</v>
      </c>
      <c r="E1776">
        <v>0</v>
      </c>
      <c r="F1776">
        <v>24</v>
      </c>
      <c r="G1776">
        <v>1436.65</v>
      </c>
      <c r="H1776">
        <v>45092</v>
      </c>
      <c r="I1776">
        <v>45092</v>
      </c>
      <c r="J1776">
        <v>21</v>
      </c>
      <c r="K1776">
        <v>1257.0687500000001</v>
      </c>
      <c r="L1776">
        <v>3</v>
      </c>
      <c r="M1776">
        <v>179.58124999999995</v>
      </c>
      <c r="N1776" t="s">
        <v>520</v>
      </c>
      <c r="O1776">
        <v>2024</v>
      </c>
    </row>
    <row r="1777" spans="1:15" x14ac:dyDescent="0.3">
      <c r="A1777" t="s">
        <v>151</v>
      </c>
      <c r="B1777" t="s">
        <v>152</v>
      </c>
      <c r="C1777" t="s">
        <v>255</v>
      </c>
      <c r="D1777">
        <v>16</v>
      </c>
      <c r="E1777">
        <v>14976.24</v>
      </c>
      <c r="F1777">
        <v>20</v>
      </c>
      <c r="G1777">
        <v>21240</v>
      </c>
      <c r="H1777">
        <v>45092</v>
      </c>
      <c r="I1777">
        <v>45092</v>
      </c>
      <c r="J1777">
        <v>7</v>
      </c>
      <c r="K1777">
        <v>6552.1049999999996</v>
      </c>
      <c r="L1777">
        <v>29</v>
      </c>
      <c r="M1777">
        <v>29427.78</v>
      </c>
      <c r="N1777" t="s">
        <v>520</v>
      </c>
      <c r="O1777">
        <v>2024</v>
      </c>
    </row>
    <row r="1778" spans="1:15" x14ac:dyDescent="0.3">
      <c r="A1778" t="s">
        <v>153</v>
      </c>
      <c r="B1778" t="s">
        <v>154</v>
      </c>
      <c r="C1778" t="s">
        <v>90</v>
      </c>
      <c r="D1778">
        <v>0</v>
      </c>
      <c r="E1778">
        <v>0</v>
      </c>
      <c r="F1778">
        <v>42</v>
      </c>
      <c r="G1778">
        <v>6788.26</v>
      </c>
      <c r="H1778">
        <v>45092</v>
      </c>
      <c r="I1778">
        <v>45092</v>
      </c>
      <c r="J1778">
        <v>39</v>
      </c>
      <c r="K1778">
        <v>6303.3842857142863</v>
      </c>
      <c r="L1778">
        <v>3</v>
      </c>
      <c r="M1778">
        <v>507.38</v>
      </c>
      <c r="N1778" t="s">
        <v>520</v>
      </c>
      <c r="O1778">
        <v>2024</v>
      </c>
    </row>
    <row r="1779" spans="1:15" x14ac:dyDescent="0.3">
      <c r="A1779" t="s">
        <v>155</v>
      </c>
      <c r="B1779" t="s">
        <v>556</v>
      </c>
      <c r="C1779" t="s">
        <v>95</v>
      </c>
      <c r="D1779">
        <v>0</v>
      </c>
      <c r="E1779">
        <v>0</v>
      </c>
      <c r="F1779">
        <v>2</v>
      </c>
      <c r="G1779">
        <v>2404.37</v>
      </c>
      <c r="H1779">
        <v>45092</v>
      </c>
      <c r="I1779">
        <v>45092</v>
      </c>
      <c r="J1779">
        <v>0</v>
      </c>
      <c r="K1779">
        <v>0</v>
      </c>
      <c r="L1779">
        <v>2</v>
      </c>
      <c r="M1779">
        <v>2404.37</v>
      </c>
      <c r="N1779" t="s">
        <v>520</v>
      </c>
      <c r="O1779">
        <v>2024</v>
      </c>
    </row>
    <row r="1780" spans="1:15" x14ac:dyDescent="0.3">
      <c r="A1780" t="s">
        <v>157</v>
      </c>
      <c r="B1780" t="s">
        <v>557</v>
      </c>
      <c r="C1780" t="s">
        <v>90</v>
      </c>
      <c r="D1780">
        <v>0</v>
      </c>
      <c r="E1780">
        <v>0</v>
      </c>
      <c r="F1780">
        <v>0</v>
      </c>
      <c r="G1780">
        <v>0</v>
      </c>
      <c r="H1780">
        <v>45092</v>
      </c>
      <c r="I1780">
        <v>45092</v>
      </c>
      <c r="J1780">
        <v>0</v>
      </c>
      <c r="K1780">
        <v>0</v>
      </c>
      <c r="L1780">
        <v>0</v>
      </c>
      <c r="M1780">
        <v>0</v>
      </c>
      <c r="N1780" t="s">
        <v>520</v>
      </c>
      <c r="O1780">
        <v>2024</v>
      </c>
    </row>
    <row r="1781" spans="1:15" x14ac:dyDescent="0.3">
      <c r="A1781" t="s">
        <v>157</v>
      </c>
      <c r="B1781" t="s">
        <v>558</v>
      </c>
      <c r="C1781" t="s">
        <v>261</v>
      </c>
      <c r="D1781">
        <v>1</v>
      </c>
      <c r="E1781">
        <v>2265.6000000000004</v>
      </c>
      <c r="F1781">
        <v>0</v>
      </c>
      <c r="G1781">
        <v>0</v>
      </c>
      <c r="H1781">
        <v>45092</v>
      </c>
      <c r="I1781">
        <v>45092</v>
      </c>
      <c r="J1781">
        <v>1</v>
      </c>
      <c r="K1781">
        <v>2265.6000000000004</v>
      </c>
      <c r="L1781">
        <v>0</v>
      </c>
      <c r="M1781">
        <v>0</v>
      </c>
      <c r="N1781" t="s">
        <v>520</v>
      </c>
      <c r="O1781">
        <v>2024</v>
      </c>
    </row>
    <row r="1782" spans="1:15" x14ac:dyDescent="0.3">
      <c r="A1782" t="s">
        <v>159</v>
      </c>
      <c r="B1782" t="s">
        <v>559</v>
      </c>
      <c r="C1782" t="s">
        <v>90</v>
      </c>
      <c r="D1782">
        <v>18</v>
      </c>
      <c r="E1782">
        <v>679.88</v>
      </c>
      <c r="F1782">
        <v>60</v>
      </c>
      <c r="G1782">
        <v>2265</v>
      </c>
      <c r="H1782">
        <v>45092</v>
      </c>
      <c r="I1782">
        <v>45092</v>
      </c>
      <c r="J1782">
        <v>51</v>
      </c>
      <c r="K1782">
        <v>1926.3266666666666</v>
      </c>
      <c r="L1782">
        <v>27</v>
      </c>
      <c r="M1782">
        <v>1019.52</v>
      </c>
      <c r="N1782" t="s">
        <v>520</v>
      </c>
      <c r="O1782">
        <v>2024</v>
      </c>
    </row>
    <row r="1783" spans="1:15" x14ac:dyDescent="0.3">
      <c r="A1783" t="s">
        <v>159</v>
      </c>
      <c r="B1783" t="s">
        <v>529</v>
      </c>
      <c r="C1783" t="s">
        <v>85</v>
      </c>
      <c r="D1783">
        <v>2</v>
      </c>
      <c r="E1783">
        <v>440.99333333333334</v>
      </c>
      <c r="F1783">
        <v>0</v>
      </c>
      <c r="G1783">
        <v>0</v>
      </c>
      <c r="H1783">
        <v>45092</v>
      </c>
      <c r="I1783">
        <v>45092</v>
      </c>
      <c r="J1783">
        <v>0</v>
      </c>
      <c r="K1783">
        <v>0</v>
      </c>
      <c r="L1783">
        <v>2</v>
      </c>
      <c r="M1783">
        <v>440.99333333333334</v>
      </c>
      <c r="N1783" t="s">
        <v>520</v>
      </c>
      <c r="O1783">
        <v>2024</v>
      </c>
    </row>
    <row r="1784" spans="1:15" x14ac:dyDescent="0.3">
      <c r="A1784" t="s">
        <v>161</v>
      </c>
      <c r="B1784" t="s">
        <v>162</v>
      </c>
      <c r="C1784" t="s">
        <v>95</v>
      </c>
      <c r="D1784">
        <v>3</v>
      </c>
      <c r="E1784">
        <v>1177.0499999999997</v>
      </c>
      <c r="F1784">
        <v>0</v>
      </c>
      <c r="G1784">
        <v>0</v>
      </c>
      <c r="H1784">
        <v>45092</v>
      </c>
      <c r="I1784">
        <v>45092</v>
      </c>
      <c r="J1784">
        <v>1</v>
      </c>
      <c r="K1784">
        <v>392.34999999999991</v>
      </c>
      <c r="L1784">
        <v>2</v>
      </c>
      <c r="M1784">
        <v>784.69999999999982</v>
      </c>
      <c r="N1784" t="s">
        <v>520</v>
      </c>
      <c r="O1784">
        <v>2024</v>
      </c>
    </row>
    <row r="1785" spans="1:15" x14ac:dyDescent="0.3">
      <c r="A1785" t="s">
        <v>163</v>
      </c>
      <c r="B1785" t="s">
        <v>164</v>
      </c>
      <c r="C1785" t="s">
        <v>90</v>
      </c>
      <c r="D1785">
        <v>16</v>
      </c>
      <c r="E1785">
        <v>2142.3448275862065</v>
      </c>
      <c r="F1785">
        <v>24</v>
      </c>
      <c r="G1785">
        <v>4236.67</v>
      </c>
      <c r="H1785">
        <v>45092</v>
      </c>
      <c r="I1785">
        <v>45092</v>
      </c>
      <c r="J1785">
        <v>6</v>
      </c>
      <c r="K1785">
        <v>934.56</v>
      </c>
      <c r="L1785">
        <v>34</v>
      </c>
      <c r="M1785">
        <v>5444.4548275862071</v>
      </c>
      <c r="N1785" t="s">
        <v>520</v>
      </c>
      <c r="O1785">
        <v>2024</v>
      </c>
    </row>
    <row r="1786" spans="1:15" x14ac:dyDescent="0.3">
      <c r="A1786" t="s">
        <v>165</v>
      </c>
      <c r="B1786" t="s">
        <v>166</v>
      </c>
      <c r="C1786" t="s">
        <v>90</v>
      </c>
      <c r="D1786">
        <v>0</v>
      </c>
      <c r="E1786">
        <v>0</v>
      </c>
      <c r="F1786">
        <v>0</v>
      </c>
      <c r="G1786">
        <v>0</v>
      </c>
      <c r="H1786">
        <v>45092</v>
      </c>
      <c r="I1786">
        <v>45092</v>
      </c>
      <c r="J1786">
        <v>0</v>
      </c>
      <c r="K1786">
        <v>0</v>
      </c>
      <c r="L1786">
        <v>0</v>
      </c>
      <c r="M1786">
        <v>0</v>
      </c>
      <c r="N1786" t="s">
        <v>520</v>
      </c>
      <c r="O1786">
        <v>2024</v>
      </c>
    </row>
    <row r="1787" spans="1:15" x14ac:dyDescent="0.3">
      <c r="A1787" t="s">
        <v>167</v>
      </c>
      <c r="B1787" t="s">
        <v>530</v>
      </c>
      <c r="C1787" t="s">
        <v>90</v>
      </c>
      <c r="D1787">
        <v>0</v>
      </c>
      <c r="E1787">
        <v>0</v>
      </c>
      <c r="F1787">
        <v>0</v>
      </c>
      <c r="G1787">
        <v>0</v>
      </c>
      <c r="H1787">
        <v>45092</v>
      </c>
      <c r="I1787">
        <v>45092</v>
      </c>
      <c r="J1787">
        <v>0</v>
      </c>
      <c r="K1787">
        <v>0</v>
      </c>
      <c r="L1787">
        <v>0</v>
      </c>
      <c r="M1787">
        <v>0</v>
      </c>
      <c r="N1787" t="s">
        <v>520</v>
      </c>
      <c r="O1787">
        <v>2024</v>
      </c>
    </row>
    <row r="1788" spans="1:15" x14ac:dyDescent="0.3">
      <c r="A1788" t="s">
        <v>170</v>
      </c>
      <c r="B1788" t="s">
        <v>531</v>
      </c>
      <c r="C1788" t="s">
        <v>90</v>
      </c>
      <c r="D1788">
        <v>5</v>
      </c>
      <c r="E1788">
        <v>241.00833333333333</v>
      </c>
      <c r="F1788">
        <v>0</v>
      </c>
      <c r="G1788">
        <v>0</v>
      </c>
      <c r="H1788">
        <v>45092</v>
      </c>
      <c r="I1788">
        <v>45092</v>
      </c>
      <c r="J1788">
        <v>0</v>
      </c>
      <c r="K1788">
        <v>0</v>
      </c>
      <c r="L1788">
        <v>5</v>
      </c>
      <c r="M1788">
        <v>241.00833333333333</v>
      </c>
      <c r="N1788" t="s">
        <v>520</v>
      </c>
      <c r="O1788">
        <v>2024</v>
      </c>
    </row>
    <row r="1789" spans="1:15" x14ac:dyDescent="0.3">
      <c r="A1789" t="s">
        <v>172</v>
      </c>
      <c r="B1789" t="s">
        <v>171</v>
      </c>
      <c r="C1789" t="s">
        <v>90</v>
      </c>
      <c r="D1789">
        <v>1</v>
      </c>
      <c r="E1789">
        <v>217.50450000000001</v>
      </c>
      <c r="F1789">
        <v>3</v>
      </c>
      <c r="G1789">
        <v>420.33</v>
      </c>
      <c r="H1789">
        <v>45092</v>
      </c>
      <c r="I1789">
        <v>45092</v>
      </c>
      <c r="J1789">
        <v>2</v>
      </c>
      <c r="K1789">
        <v>435.00900000000001</v>
      </c>
      <c r="L1789">
        <v>2</v>
      </c>
      <c r="M1789">
        <v>318.92</v>
      </c>
      <c r="N1789" t="s">
        <v>520</v>
      </c>
      <c r="O1789">
        <v>2024</v>
      </c>
    </row>
    <row r="1790" spans="1:15" x14ac:dyDescent="0.3">
      <c r="A1790" t="s">
        <v>174</v>
      </c>
      <c r="B1790" t="s">
        <v>659</v>
      </c>
      <c r="C1790" t="s">
        <v>90</v>
      </c>
      <c r="D1790">
        <v>4</v>
      </c>
      <c r="E1790">
        <v>13965.87</v>
      </c>
      <c r="F1790">
        <v>0</v>
      </c>
      <c r="H1790">
        <v>45611</v>
      </c>
      <c r="I1790">
        <v>45611</v>
      </c>
      <c r="J1790">
        <v>1</v>
      </c>
      <c r="K1790">
        <v>3491.4675000000002</v>
      </c>
      <c r="L1790">
        <v>3</v>
      </c>
      <c r="M1790">
        <v>10474.4025</v>
      </c>
      <c r="N1790" t="s">
        <v>520</v>
      </c>
      <c r="O1790">
        <v>2024</v>
      </c>
    </row>
    <row r="1791" spans="1:15" x14ac:dyDescent="0.3">
      <c r="A1791" t="s">
        <v>358</v>
      </c>
      <c r="B1791" t="s">
        <v>532</v>
      </c>
      <c r="C1791" t="s">
        <v>90</v>
      </c>
      <c r="D1791">
        <v>1</v>
      </c>
      <c r="E1791">
        <v>292.49924999999996</v>
      </c>
      <c r="F1791">
        <v>0</v>
      </c>
      <c r="G1791">
        <v>0</v>
      </c>
      <c r="H1791">
        <v>45092</v>
      </c>
      <c r="I1791">
        <v>45092</v>
      </c>
      <c r="J1791">
        <v>0</v>
      </c>
      <c r="K1791">
        <v>0</v>
      </c>
      <c r="L1791">
        <v>1</v>
      </c>
      <c r="M1791">
        <v>292.49924999999996</v>
      </c>
      <c r="N1791" t="s">
        <v>520</v>
      </c>
      <c r="O1791">
        <v>2024</v>
      </c>
    </row>
    <row r="1792" spans="1:15" x14ac:dyDescent="0.3">
      <c r="A1792" t="s">
        <v>483</v>
      </c>
      <c r="B1792" t="s">
        <v>175</v>
      </c>
      <c r="C1792" t="s">
        <v>90</v>
      </c>
      <c r="D1792">
        <v>0</v>
      </c>
      <c r="E1792">
        <v>0</v>
      </c>
      <c r="F1792">
        <v>24</v>
      </c>
      <c r="G1792">
        <v>1699.2</v>
      </c>
      <c r="H1792">
        <v>45092</v>
      </c>
      <c r="I1792">
        <v>45092</v>
      </c>
      <c r="J1792">
        <v>12</v>
      </c>
      <c r="K1792">
        <v>849.59999999999991</v>
      </c>
      <c r="L1792">
        <v>12</v>
      </c>
      <c r="M1792">
        <v>849.60000000000014</v>
      </c>
      <c r="N1792" t="s">
        <v>520</v>
      </c>
      <c r="O1792">
        <v>2024</v>
      </c>
    </row>
    <row r="1793" spans="1:15" x14ac:dyDescent="0.3">
      <c r="A1793" t="s">
        <v>485</v>
      </c>
      <c r="B1793" t="s">
        <v>533</v>
      </c>
      <c r="C1793" t="s">
        <v>90</v>
      </c>
      <c r="D1793">
        <v>0</v>
      </c>
      <c r="E1793">
        <v>0</v>
      </c>
      <c r="F1793">
        <v>300</v>
      </c>
      <c r="G1793">
        <v>2109.84</v>
      </c>
      <c r="H1793">
        <v>45092</v>
      </c>
      <c r="I1793">
        <v>45092</v>
      </c>
      <c r="J1793">
        <v>100</v>
      </c>
      <c r="K1793">
        <v>703.28000000000009</v>
      </c>
      <c r="L1793">
        <v>200</v>
      </c>
      <c r="M1793">
        <v>1406.56</v>
      </c>
      <c r="N1793" t="s">
        <v>520</v>
      </c>
      <c r="O1793">
        <v>2024</v>
      </c>
    </row>
    <row r="1794" spans="1:15" x14ac:dyDescent="0.3">
      <c r="A1794" t="s">
        <v>487</v>
      </c>
      <c r="B1794" t="s">
        <v>534</v>
      </c>
      <c r="C1794" t="s">
        <v>90</v>
      </c>
      <c r="D1794">
        <v>0</v>
      </c>
      <c r="E1794">
        <v>0</v>
      </c>
      <c r="F1794">
        <v>0</v>
      </c>
      <c r="G1794">
        <v>0</v>
      </c>
      <c r="H1794">
        <v>45092</v>
      </c>
      <c r="I1794">
        <v>45092</v>
      </c>
      <c r="J1794">
        <v>0</v>
      </c>
      <c r="K1794">
        <v>0</v>
      </c>
      <c r="L1794">
        <v>0</v>
      </c>
      <c r="M1794">
        <v>0</v>
      </c>
      <c r="N1794" t="s">
        <v>520</v>
      </c>
      <c r="O1794">
        <v>2024</v>
      </c>
    </row>
    <row r="1795" spans="1:15" x14ac:dyDescent="0.3">
      <c r="A1795" t="s">
        <v>489</v>
      </c>
      <c r="B1795" t="s">
        <v>488</v>
      </c>
      <c r="C1795" t="s">
        <v>90</v>
      </c>
      <c r="D1795">
        <v>0</v>
      </c>
      <c r="E1795">
        <v>0</v>
      </c>
      <c r="F1795">
        <v>0</v>
      </c>
      <c r="G1795">
        <v>0</v>
      </c>
      <c r="H1795">
        <v>45092</v>
      </c>
      <c r="I1795">
        <v>45092</v>
      </c>
      <c r="J1795">
        <v>0</v>
      </c>
      <c r="K1795" t="s">
        <v>679</v>
      </c>
      <c r="L1795">
        <v>0</v>
      </c>
      <c r="M1795">
        <v>0</v>
      </c>
      <c r="N1795" t="s">
        <v>520</v>
      </c>
      <c r="O1795">
        <v>2024</v>
      </c>
    </row>
    <row r="1796" spans="1:15" x14ac:dyDescent="0.3">
      <c r="A1796" t="s">
        <v>491</v>
      </c>
      <c r="B1796" t="s">
        <v>692</v>
      </c>
      <c r="C1796" t="s">
        <v>90</v>
      </c>
      <c r="D1796">
        <v>0</v>
      </c>
      <c r="E1796">
        <v>0</v>
      </c>
      <c r="F1796">
        <v>100</v>
      </c>
      <c r="G1796">
        <v>546.34</v>
      </c>
      <c r="H1796">
        <v>45611</v>
      </c>
      <c r="I1796">
        <v>45611</v>
      </c>
      <c r="J1796">
        <v>81</v>
      </c>
      <c r="K1796">
        <v>442.53539999999998</v>
      </c>
      <c r="L1796">
        <v>19</v>
      </c>
      <c r="M1796">
        <v>103.80460000000005</v>
      </c>
      <c r="N1796" t="s">
        <v>520</v>
      </c>
      <c r="O1796">
        <v>2024</v>
      </c>
    </row>
    <row r="1797" spans="1:15" x14ac:dyDescent="0.3">
      <c r="A1797" t="s">
        <v>493</v>
      </c>
      <c r="B1797" t="s">
        <v>535</v>
      </c>
      <c r="C1797" t="s">
        <v>90</v>
      </c>
      <c r="D1797">
        <v>0</v>
      </c>
      <c r="E1797">
        <v>0</v>
      </c>
      <c r="F1797">
        <v>0</v>
      </c>
      <c r="G1797">
        <v>0</v>
      </c>
      <c r="H1797">
        <v>45092</v>
      </c>
      <c r="I1797">
        <v>45092</v>
      </c>
      <c r="J1797">
        <v>0</v>
      </c>
      <c r="K1797">
        <v>0</v>
      </c>
      <c r="L1797">
        <v>0</v>
      </c>
      <c r="M1797">
        <v>0</v>
      </c>
      <c r="N1797" t="s">
        <v>520</v>
      </c>
      <c r="O1797">
        <v>2024</v>
      </c>
    </row>
    <row r="1798" spans="1:15" x14ac:dyDescent="0.3">
      <c r="A1798" t="s">
        <v>495</v>
      </c>
      <c r="B1798" t="s">
        <v>693</v>
      </c>
      <c r="C1798" t="s">
        <v>90</v>
      </c>
      <c r="D1798">
        <v>0</v>
      </c>
      <c r="E1798">
        <v>0</v>
      </c>
      <c r="F1798">
        <v>2</v>
      </c>
      <c r="G1798">
        <v>4165.51</v>
      </c>
      <c r="H1798">
        <v>45611</v>
      </c>
      <c r="I1798">
        <v>45611</v>
      </c>
      <c r="J1798">
        <v>1</v>
      </c>
      <c r="K1798">
        <v>2082.7550000000001</v>
      </c>
      <c r="L1798">
        <v>1</v>
      </c>
      <c r="M1798">
        <v>2082.7550000000001</v>
      </c>
      <c r="N1798" t="s">
        <v>520</v>
      </c>
      <c r="O1798">
        <v>2024</v>
      </c>
    </row>
    <row r="1799" spans="1:15" x14ac:dyDescent="0.3">
      <c r="A1799" t="s">
        <v>496</v>
      </c>
      <c r="B1799" t="s">
        <v>492</v>
      </c>
      <c r="C1799" t="s">
        <v>90</v>
      </c>
      <c r="D1799">
        <v>2</v>
      </c>
      <c r="E1799">
        <v>2805.7457999999997</v>
      </c>
      <c r="F1799">
        <v>0</v>
      </c>
      <c r="G1799">
        <v>0</v>
      </c>
      <c r="H1799">
        <v>45092</v>
      </c>
      <c r="I1799">
        <v>45092</v>
      </c>
      <c r="J1799">
        <v>0</v>
      </c>
      <c r="K1799">
        <v>0</v>
      </c>
      <c r="L1799">
        <v>2</v>
      </c>
      <c r="M1799">
        <v>2805.7457999999997</v>
      </c>
      <c r="N1799" t="s">
        <v>520</v>
      </c>
      <c r="O1799">
        <v>2024</v>
      </c>
    </row>
    <row r="1800" spans="1:15" x14ac:dyDescent="0.3">
      <c r="A1800" t="s">
        <v>538</v>
      </c>
      <c r="B1800" t="s">
        <v>536</v>
      </c>
      <c r="C1800" t="s">
        <v>90</v>
      </c>
      <c r="D1800">
        <v>0</v>
      </c>
      <c r="E1800">
        <v>0</v>
      </c>
      <c r="F1800">
        <v>0</v>
      </c>
      <c r="G1800">
        <v>0</v>
      </c>
      <c r="H1800">
        <v>45092</v>
      </c>
      <c r="I1800">
        <v>45092</v>
      </c>
      <c r="J1800">
        <v>0</v>
      </c>
      <c r="K1800">
        <v>0</v>
      </c>
      <c r="L1800">
        <v>0</v>
      </c>
      <c r="M1800">
        <v>0</v>
      </c>
      <c r="N1800" t="s">
        <v>520</v>
      </c>
      <c r="O1800">
        <v>2024</v>
      </c>
    </row>
    <row r="1801" spans="1:15" x14ac:dyDescent="0.3">
      <c r="A1801" t="s">
        <v>540</v>
      </c>
      <c r="B1801" t="s">
        <v>114</v>
      </c>
      <c r="C1801" t="s">
        <v>90</v>
      </c>
      <c r="D1801">
        <v>2</v>
      </c>
      <c r="E1801">
        <v>2138.4901</v>
      </c>
      <c r="F1801">
        <v>0</v>
      </c>
      <c r="G1801">
        <v>0</v>
      </c>
      <c r="H1801">
        <v>45092</v>
      </c>
      <c r="I1801">
        <v>45092</v>
      </c>
      <c r="J1801">
        <v>0</v>
      </c>
      <c r="K1801">
        <v>0</v>
      </c>
      <c r="L1801">
        <v>2</v>
      </c>
      <c r="M1801">
        <v>2138.4901</v>
      </c>
      <c r="N1801" t="s">
        <v>520</v>
      </c>
      <c r="O1801">
        <v>2024</v>
      </c>
    </row>
    <row r="1802" spans="1:15" x14ac:dyDescent="0.3">
      <c r="A1802" t="s">
        <v>678</v>
      </c>
      <c r="B1802" t="s">
        <v>537</v>
      </c>
      <c r="C1802" t="s">
        <v>90</v>
      </c>
      <c r="D1802">
        <v>0</v>
      </c>
      <c r="E1802">
        <v>0</v>
      </c>
      <c r="F1802">
        <v>0</v>
      </c>
      <c r="G1802">
        <v>0</v>
      </c>
      <c r="H1802">
        <v>45092</v>
      </c>
      <c r="I1802">
        <v>45092</v>
      </c>
      <c r="J1802">
        <v>0</v>
      </c>
      <c r="K1802">
        <v>0</v>
      </c>
      <c r="L1802">
        <v>0</v>
      </c>
      <c r="M1802">
        <v>0</v>
      </c>
      <c r="N1802" t="s">
        <v>520</v>
      </c>
      <c r="O1802">
        <v>2024</v>
      </c>
    </row>
    <row r="1803" spans="1:15" x14ac:dyDescent="0.3">
      <c r="A1803" t="s">
        <v>694</v>
      </c>
      <c r="B1803" t="s">
        <v>539</v>
      </c>
      <c r="C1803" t="s">
        <v>90</v>
      </c>
      <c r="D1803">
        <v>0</v>
      </c>
      <c r="E1803">
        <v>0</v>
      </c>
      <c r="F1803">
        <v>0</v>
      </c>
      <c r="G1803">
        <v>0</v>
      </c>
      <c r="H1803">
        <v>45092</v>
      </c>
      <c r="I1803">
        <v>45092</v>
      </c>
      <c r="J1803">
        <v>0</v>
      </c>
      <c r="K1803">
        <v>0</v>
      </c>
      <c r="L1803">
        <v>0</v>
      </c>
      <c r="M1803">
        <v>0</v>
      </c>
      <c r="N1803" t="s">
        <v>520</v>
      </c>
      <c r="O1803">
        <v>2024</v>
      </c>
    </row>
    <row r="1804" spans="1:15" x14ac:dyDescent="0.3">
      <c r="A1804" t="s">
        <v>695</v>
      </c>
      <c r="B1804" t="s">
        <v>541</v>
      </c>
      <c r="C1804" t="s">
        <v>90</v>
      </c>
      <c r="D1804">
        <v>6</v>
      </c>
      <c r="E1804">
        <v>3679.9806666666668</v>
      </c>
      <c r="F1804">
        <v>0</v>
      </c>
      <c r="G1804">
        <v>0</v>
      </c>
      <c r="H1804">
        <v>45092</v>
      </c>
      <c r="I1804">
        <v>45092</v>
      </c>
      <c r="J1804">
        <v>0</v>
      </c>
      <c r="K1804">
        <v>0</v>
      </c>
      <c r="L1804">
        <v>6</v>
      </c>
      <c r="M1804">
        <v>3679.9806666666668</v>
      </c>
      <c r="N1804" t="s">
        <v>520</v>
      </c>
      <c r="O1804">
        <v>2024</v>
      </c>
    </row>
    <row r="1805" spans="1:15" x14ac:dyDescent="0.3">
      <c r="A1805" t="s">
        <v>176</v>
      </c>
      <c r="B1805" t="s">
        <v>560</v>
      </c>
      <c r="C1805" t="s">
        <v>261</v>
      </c>
      <c r="D1805">
        <v>0</v>
      </c>
      <c r="E1805">
        <v>0</v>
      </c>
      <c r="F1805">
        <v>0</v>
      </c>
      <c r="G1805">
        <v>0</v>
      </c>
      <c r="H1805">
        <v>45092</v>
      </c>
      <c r="I1805">
        <v>45092</v>
      </c>
      <c r="J1805">
        <v>0</v>
      </c>
      <c r="K1805">
        <v>0</v>
      </c>
      <c r="L1805">
        <v>0</v>
      </c>
      <c r="M1805">
        <v>0</v>
      </c>
      <c r="N1805" t="s">
        <v>520</v>
      </c>
      <c r="O1805">
        <v>2024</v>
      </c>
    </row>
    <row r="1806" spans="1:15" x14ac:dyDescent="0.3">
      <c r="A1806" t="s">
        <v>179</v>
      </c>
      <c r="B1806" t="s">
        <v>561</v>
      </c>
      <c r="C1806" t="s">
        <v>90</v>
      </c>
      <c r="D1806">
        <v>337</v>
      </c>
      <c r="E1806">
        <v>388.3854201680673</v>
      </c>
      <c r="F1806">
        <v>0</v>
      </c>
      <c r="G1806">
        <v>0</v>
      </c>
      <c r="H1806">
        <v>45092</v>
      </c>
      <c r="I1806">
        <v>45092</v>
      </c>
      <c r="J1806">
        <v>64</v>
      </c>
      <c r="K1806">
        <v>73.75865546218489</v>
      </c>
      <c r="L1806">
        <v>273</v>
      </c>
      <c r="M1806">
        <v>314.62676470588241</v>
      </c>
      <c r="N1806" t="s">
        <v>520</v>
      </c>
      <c r="O1806">
        <v>2024</v>
      </c>
    </row>
    <row r="1807" spans="1:15" x14ac:dyDescent="0.3">
      <c r="A1807" t="s">
        <v>182</v>
      </c>
      <c r="B1807" t="s">
        <v>660</v>
      </c>
      <c r="C1807" t="s">
        <v>696</v>
      </c>
      <c r="D1807">
        <v>1</v>
      </c>
      <c r="E1807">
        <v>0</v>
      </c>
      <c r="F1807">
        <v>0</v>
      </c>
      <c r="G1807">
        <v>0</v>
      </c>
      <c r="H1807">
        <v>45092</v>
      </c>
      <c r="I1807">
        <v>45092</v>
      </c>
      <c r="J1807">
        <v>0</v>
      </c>
      <c r="K1807">
        <v>0</v>
      </c>
      <c r="L1807">
        <v>1</v>
      </c>
      <c r="M1807">
        <v>0</v>
      </c>
      <c r="N1807" t="s">
        <v>520</v>
      </c>
      <c r="O1807">
        <v>2024</v>
      </c>
    </row>
    <row r="1808" spans="1:15" x14ac:dyDescent="0.3">
      <c r="A1808" t="s">
        <v>184</v>
      </c>
      <c r="B1808" t="s">
        <v>660</v>
      </c>
      <c r="C1808" t="s">
        <v>90</v>
      </c>
      <c r="D1808">
        <v>348</v>
      </c>
      <c r="E1808">
        <v>1646.9200840336134</v>
      </c>
      <c r="F1808">
        <v>0</v>
      </c>
      <c r="G1808">
        <v>0</v>
      </c>
      <c r="H1808">
        <v>45092</v>
      </c>
      <c r="I1808">
        <v>45092</v>
      </c>
      <c r="J1808">
        <v>96</v>
      </c>
      <c r="K1808">
        <v>454.32278180237608</v>
      </c>
      <c r="L1808">
        <v>252</v>
      </c>
      <c r="M1808">
        <v>1192.5973022312373</v>
      </c>
      <c r="N1808" t="s">
        <v>520</v>
      </c>
      <c r="O1808">
        <v>2024</v>
      </c>
    </row>
    <row r="1809" spans="1:15" x14ac:dyDescent="0.3">
      <c r="A1809" t="s">
        <v>186</v>
      </c>
      <c r="B1809" t="s">
        <v>697</v>
      </c>
      <c r="C1809" t="s">
        <v>90</v>
      </c>
      <c r="D1809">
        <v>88</v>
      </c>
      <c r="E1809">
        <v>4672.6000000000004</v>
      </c>
      <c r="F1809">
        <v>0</v>
      </c>
      <c r="G1809">
        <v>0</v>
      </c>
      <c r="H1809">
        <v>45397</v>
      </c>
      <c r="I1809">
        <v>45397</v>
      </c>
      <c r="J1809">
        <v>0</v>
      </c>
      <c r="K1809">
        <v>0</v>
      </c>
      <c r="L1809">
        <v>88</v>
      </c>
      <c r="M1809">
        <v>4672.6000000000004</v>
      </c>
      <c r="N1809" t="s">
        <v>520</v>
      </c>
      <c r="O1809">
        <v>2024</v>
      </c>
    </row>
    <row r="1810" spans="1:15" x14ac:dyDescent="0.3">
      <c r="A1810" t="s">
        <v>188</v>
      </c>
      <c r="B1810" t="s">
        <v>698</v>
      </c>
      <c r="C1810" t="s">
        <v>261</v>
      </c>
      <c r="D1810">
        <v>0</v>
      </c>
      <c r="E1810">
        <v>0</v>
      </c>
      <c r="F1810">
        <v>0</v>
      </c>
      <c r="G1810">
        <v>0</v>
      </c>
      <c r="H1810">
        <v>45554</v>
      </c>
      <c r="I1810">
        <v>45554</v>
      </c>
      <c r="J1810">
        <v>0</v>
      </c>
      <c r="K1810">
        <v>0</v>
      </c>
      <c r="L1810">
        <v>0</v>
      </c>
      <c r="M1810">
        <v>0</v>
      </c>
      <c r="N1810" t="s">
        <v>520</v>
      </c>
      <c r="O1810">
        <v>2024</v>
      </c>
    </row>
    <row r="1811" spans="1:15" x14ac:dyDescent="0.3">
      <c r="A1811" t="s">
        <v>188</v>
      </c>
      <c r="B1811" t="s">
        <v>699</v>
      </c>
      <c r="C1811" t="s">
        <v>261</v>
      </c>
      <c r="D1811">
        <v>1</v>
      </c>
      <c r="E1811">
        <v>2973.6</v>
      </c>
      <c r="F1811">
        <v>0</v>
      </c>
      <c r="G1811">
        <v>0</v>
      </c>
      <c r="H1811">
        <v>45554</v>
      </c>
      <c r="I1811">
        <v>45554</v>
      </c>
      <c r="J1811">
        <v>0</v>
      </c>
      <c r="K1811">
        <v>0</v>
      </c>
      <c r="L1811">
        <v>1</v>
      </c>
      <c r="M1811">
        <v>2973.6</v>
      </c>
      <c r="N1811" t="s">
        <v>520</v>
      </c>
      <c r="O1811">
        <v>2024</v>
      </c>
    </row>
    <row r="1812" spans="1:15" x14ac:dyDescent="0.3">
      <c r="A1812" t="s">
        <v>190</v>
      </c>
      <c r="B1812" t="s">
        <v>661</v>
      </c>
      <c r="C1812" t="s">
        <v>565</v>
      </c>
      <c r="D1812">
        <v>4</v>
      </c>
      <c r="E1812">
        <v>1958.990894175824</v>
      </c>
      <c r="F1812">
        <v>0</v>
      </c>
      <c r="G1812">
        <v>0</v>
      </c>
      <c r="H1812">
        <v>45092</v>
      </c>
      <c r="I1812">
        <v>45092</v>
      </c>
      <c r="J1812">
        <v>1</v>
      </c>
      <c r="K1812">
        <v>489.747723543956</v>
      </c>
      <c r="L1812">
        <v>3</v>
      </c>
      <c r="M1812">
        <v>1469.243170631868</v>
      </c>
      <c r="N1812" t="s">
        <v>520</v>
      </c>
      <c r="O1812">
        <v>2024</v>
      </c>
    </row>
    <row r="1813" spans="1:15" x14ac:dyDescent="0.3">
      <c r="A1813" t="s">
        <v>192</v>
      </c>
      <c r="B1813" t="s">
        <v>662</v>
      </c>
      <c r="C1813" t="s">
        <v>90</v>
      </c>
      <c r="D1813">
        <v>58</v>
      </c>
      <c r="E1813">
        <v>283.96816952479651</v>
      </c>
      <c r="F1813">
        <v>100</v>
      </c>
      <c r="G1813">
        <v>489.747723543956</v>
      </c>
      <c r="H1813">
        <v>45152</v>
      </c>
      <c r="I1813">
        <v>45152</v>
      </c>
      <c r="J1813">
        <v>62</v>
      </c>
      <c r="K1813">
        <v>303.55218121616178</v>
      </c>
      <c r="L1813">
        <v>96</v>
      </c>
      <c r="M1813">
        <v>470.16371185259072</v>
      </c>
      <c r="N1813" t="s">
        <v>520</v>
      </c>
      <c r="O1813">
        <v>2024</v>
      </c>
    </row>
    <row r="1814" spans="1:15" x14ac:dyDescent="0.3">
      <c r="A1814" t="s">
        <v>194</v>
      </c>
      <c r="B1814" t="s">
        <v>663</v>
      </c>
      <c r="C1814" t="s">
        <v>565</v>
      </c>
      <c r="D1814">
        <v>1</v>
      </c>
      <c r="E1814">
        <v>254.29000000000002</v>
      </c>
      <c r="F1814">
        <v>0</v>
      </c>
      <c r="G1814">
        <v>0</v>
      </c>
      <c r="H1814">
        <v>45152</v>
      </c>
      <c r="I1814">
        <v>45152</v>
      </c>
      <c r="J1814">
        <v>1</v>
      </c>
      <c r="K1814">
        <v>254.29000000000002</v>
      </c>
      <c r="L1814">
        <v>0</v>
      </c>
      <c r="M1814">
        <v>0</v>
      </c>
      <c r="N1814" t="s">
        <v>520</v>
      </c>
      <c r="O1814">
        <v>2024</v>
      </c>
    </row>
    <row r="1815" spans="1:15" x14ac:dyDescent="0.3">
      <c r="A1815" t="s">
        <v>197</v>
      </c>
      <c r="B1815" t="s">
        <v>664</v>
      </c>
      <c r="C1815" t="s">
        <v>90</v>
      </c>
      <c r="D1815">
        <v>46</v>
      </c>
      <c r="E1815">
        <v>116.97339999999997</v>
      </c>
      <c r="F1815">
        <v>100</v>
      </c>
      <c r="G1815">
        <v>254.29</v>
      </c>
      <c r="H1815">
        <v>45152</v>
      </c>
      <c r="I1815">
        <v>45152</v>
      </c>
      <c r="J1815">
        <v>145</v>
      </c>
      <c r="K1815">
        <v>368.72050000000002</v>
      </c>
      <c r="L1815">
        <v>1</v>
      </c>
      <c r="M1815">
        <v>2.5428999999999178</v>
      </c>
      <c r="N1815" t="s">
        <v>520</v>
      </c>
      <c r="O1815">
        <v>2024</v>
      </c>
    </row>
    <row r="1816" spans="1:15" x14ac:dyDescent="0.3">
      <c r="A1816" t="s">
        <v>199</v>
      </c>
      <c r="B1816" t="s">
        <v>569</v>
      </c>
      <c r="C1816" t="s">
        <v>570</v>
      </c>
      <c r="D1816">
        <v>32</v>
      </c>
      <c r="E1816">
        <v>6371.9999999999982</v>
      </c>
      <c r="F1816">
        <v>0</v>
      </c>
      <c r="G1816">
        <v>0</v>
      </c>
      <c r="H1816">
        <v>45092</v>
      </c>
      <c r="I1816">
        <v>45092</v>
      </c>
      <c r="J1816">
        <v>22</v>
      </c>
      <c r="K1816">
        <v>4380.7499999999991</v>
      </c>
      <c r="L1816">
        <v>10</v>
      </c>
      <c r="M1816">
        <v>1991.2499999999991</v>
      </c>
      <c r="N1816" t="s">
        <v>520</v>
      </c>
      <c r="O1816">
        <v>2024</v>
      </c>
    </row>
    <row r="1817" spans="1:15" x14ac:dyDescent="0.3">
      <c r="A1817" t="s">
        <v>202</v>
      </c>
      <c r="B1817" t="s">
        <v>571</v>
      </c>
      <c r="C1817" t="s">
        <v>570</v>
      </c>
      <c r="D1817">
        <v>18</v>
      </c>
      <c r="E1817">
        <v>6493.4501385041549</v>
      </c>
      <c r="F1817">
        <v>0</v>
      </c>
      <c r="G1817">
        <v>0</v>
      </c>
      <c r="H1817">
        <v>45152</v>
      </c>
      <c r="I1817">
        <v>45152</v>
      </c>
      <c r="J1817">
        <v>2</v>
      </c>
      <c r="K1817">
        <v>721.49445983379496</v>
      </c>
      <c r="L1817">
        <v>16</v>
      </c>
      <c r="M1817">
        <v>5771.9556786703597</v>
      </c>
      <c r="N1817" t="s">
        <v>520</v>
      </c>
      <c r="O1817">
        <v>2024</v>
      </c>
    </row>
    <row r="1818" spans="1:15" x14ac:dyDescent="0.3">
      <c r="A1818" t="s">
        <v>204</v>
      </c>
      <c r="B1818" t="s">
        <v>572</v>
      </c>
      <c r="C1818" t="s">
        <v>90</v>
      </c>
      <c r="D1818">
        <v>3</v>
      </c>
      <c r="E1818">
        <v>17.700000000000003</v>
      </c>
      <c r="F1818">
        <v>0</v>
      </c>
      <c r="G1818">
        <v>0</v>
      </c>
      <c r="H1818">
        <v>45152</v>
      </c>
      <c r="I1818">
        <v>45152</v>
      </c>
      <c r="J1818">
        <v>2</v>
      </c>
      <c r="K1818">
        <v>11.800000000000002</v>
      </c>
      <c r="L1818">
        <v>1</v>
      </c>
      <c r="M1818">
        <v>5.9</v>
      </c>
      <c r="N1818" t="s">
        <v>520</v>
      </c>
      <c r="O1818">
        <v>2024</v>
      </c>
    </row>
    <row r="1819" spans="1:15" x14ac:dyDescent="0.3">
      <c r="A1819" t="s">
        <v>206</v>
      </c>
      <c r="B1819" t="s">
        <v>700</v>
      </c>
      <c r="C1819" t="s">
        <v>90</v>
      </c>
      <c r="D1819">
        <v>5</v>
      </c>
      <c r="E1819">
        <v>1323.96</v>
      </c>
      <c r="F1819">
        <v>0</v>
      </c>
      <c r="G1819">
        <v>0</v>
      </c>
      <c r="H1819">
        <v>45092</v>
      </c>
      <c r="I1819">
        <v>45092</v>
      </c>
      <c r="J1819">
        <v>1</v>
      </c>
      <c r="K1819">
        <v>264.79200000000003</v>
      </c>
      <c r="L1819">
        <v>4</v>
      </c>
      <c r="M1819">
        <v>1059.1680000000001</v>
      </c>
      <c r="N1819" t="s">
        <v>520</v>
      </c>
      <c r="O1819">
        <v>2024</v>
      </c>
    </row>
    <row r="1820" spans="1:15" x14ac:dyDescent="0.3">
      <c r="A1820" t="s">
        <v>208</v>
      </c>
      <c r="B1820" t="s">
        <v>189</v>
      </c>
      <c r="C1820" t="s">
        <v>90</v>
      </c>
      <c r="D1820">
        <v>11</v>
      </c>
      <c r="E1820">
        <v>242.72600000000003</v>
      </c>
      <c r="F1820">
        <v>12</v>
      </c>
      <c r="G1820">
        <v>264.79000000000002</v>
      </c>
      <c r="H1820">
        <v>45152</v>
      </c>
      <c r="I1820">
        <v>45152</v>
      </c>
      <c r="J1820">
        <v>17</v>
      </c>
      <c r="K1820">
        <v>375.12200000000007</v>
      </c>
      <c r="L1820">
        <v>6</v>
      </c>
      <c r="M1820">
        <v>132.39400000000001</v>
      </c>
      <c r="N1820" t="s">
        <v>520</v>
      </c>
      <c r="O1820">
        <v>2024</v>
      </c>
    </row>
    <row r="1821" spans="1:15" x14ac:dyDescent="0.3">
      <c r="A1821" t="s">
        <v>210</v>
      </c>
      <c r="B1821" t="s">
        <v>573</v>
      </c>
      <c r="C1821" t="s">
        <v>574</v>
      </c>
      <c r="D1821">
        <v>2</v>
      </c>
      <c r="E1821">
        <v>812.78399999999999</v>
      </c>
      <c r="F1821">
        <v>0</v>
      </c>
      <c r="G1821">
        <v>0</v>
      </c>
      <c r="H1821">
        <v>45152</v>
      </c>
      <c r="I1821">
        <v>45152</v>
      </c>
      <c r="J1821">
        <v>2</v>
      </c>
      <c r="K1821">
        <v>812.78399999999999</v>
      </c>
      <c r="L1821">
        <v>0</v>
      </c>
      <c r="M1821">
        <v>0</v>
      </c>
      <c r="N1821" t="s">
        <v>520</v>
      </c>
      <c r="O1821">
        <v>2024</v>
      </c>
    </row>
    <row r="1822" spans="1:15" x14ac:dyDescent="0.3">
      <c r="A1822" t="s">
        <v>212</v>
      </c>
      <c r="B1822" t="s">
        <v>193</v>
      </c>
      <c r="C1822" t="s">
        <v>90</v>
      </c>
      <c r="D1822">
        <v>0</v>
      </c>
      <c r="E1822">
        <v>0</v>
      </c>
      <c r="F1822">
        <v>24</v>
      </c>
      <c r="G1822">
        <v>812.78</v>
      </c>
      <c r="H1822">
        <v>45092</v>
      </c>
      <c r="I1822">
        <v>45092</v>
      </c>
      <c r="J1822">
        <v>20</v>
      </c>
      <c r="K1822">
        <v>677.31666666666672</v>
      </c>
      <c r="L1822">
        <v>6</v>
      </c>
      <c r="M1822">
        <v>135.46333333333325</v>
      </c>
      <c r="N1822" t="s">
        <v>520</v>
      </c>
      <c r="O1822">
        <v>2024</v>
      </c>
    </row>
    <row r="1823" spans="1:15" x14ac:dyDescent="0.3">
      <c r="A1823" t="s">
        <v>214</v>
      </c>
      <c r="B1823" t="s">
        <v>701</v>
      </c>
      <c r="C1823" t="s">
        <v>196</v>
      </c>
      <c r="D1823">
        <v>1</v>
      </c>
      <c r="E1823">
        <v>62.18</v>
      </c>
      <c r="F1823">
        <v>0</v>
      </c>
      <c r="G1823">
        <v>0</v>
      </c>
      <c r="H1823">
        <v>45092</v>
      </c>
      <c r="I1823">
        <v>45092</v>
      </c>
      <c r="J1823">
        <v>0</v>
      </c>
      <c r="K1823">
        <v>0</v>
      </c>
      <c r="L1823">
        <v>1</v>
      </c>
      <c r="M1823">
        <v>62.18</v>
      </c>
      <c r="N1823" t="s">
        <v>520</v>
      </c>
      <c r="O1823">
        <v>2024</v>
      </c>
    </row>
    <row r="1824" spans="1:15" x14ac:dyDescent="0.3">
      <c r="A1824" t="s">
        <v>216</v>
      </c>
      <c r="B1824" t="s">
        <v>198</v>
      </c>
      <c r="C1824" t="s">
        <v>196</v>
      </c>
      <c r="D1824">
        <v>3</v>
      </c>
      <c r="E1824">
        <v>800.98500000000001</v>
      </c>
      <c r="F1824">
        <v>0</v>
      </c>
      <c r="G1824">
        <v>0</v>
      </c>
      <c r="H1824">
        <v>45092</v>
      </c>
      <c r="I1824">
        <v>45092</v>
      </c>
      <c r="J1824">
        <v>0</v>
      </c>
      <c r="L1824">
        <v>3</v>
      </c>
      <c r="M1824">
        <v>800.98500000000001</v>
      </c>
      <c r="N1824" t="s">
        <v>520</v>
      </c>
      <c r="O1824">
        <v>2024</v>
      </c>
    </row>
    <row r="1825" spans="1:15" x14ac:dyDescent="0.3">
      <c r="A1825" t="s">
        <v>218</v>
      </c>
      <c r="B1825" t="s">
        <v>200</v>
      </c>
      <c r="C1825" t="s">
        <v>201</v>
      </c>
      <c r="D1825">
        <v>17</v>
      </c>
      <c r="E1825">
        <v>194.82985507246377</v>
      </c>
      <c r="F1825">
        <v>0</v>
      </c>
      <c r="G1825">
        <v>0</v>
      </c>
      <c r="H1825">
        <v>45152</v>
      </c>
      <c r="I1825">
        <v>45152</v>
      </c>
      <c r="J1825">
        <v>4</v>
      </c>
      <c r="K1825">
        <v>45.842318840579708</v>
      </c>
      <c r="L1825">
        <v>13</v>
      </c>
      <c r="M1825">
        <v>148.98753623188406</v>
      </c>
      <c r="N1825" t="s">
        <v>520</v>
      </c>
      <c r="O1825">
        <v>2024</v>
      </c>
    </row>
    <row r="1826" spans="1:15" x14ac:dyDescent="0.3">
      <c r="A1826" t="s">
        <v>220</v>
      </c>
      <c r="B1826" t="s">
        <v>575</v>
      </c>
      <c r="C1826" t="s">
        <v>201</v>
      </c>
      <c r="D1826">
        <v>9</v>
      </c>
      <c r="E1826">
        <v>286.74</v>
      </c>
      <c r="F1826">
        <v>0</v>
      </c>
      <c r="G1826">
        <v>0</v>
      </c>
      <c r="H1826">
        <v>45152</v>
      </c>
      <c r="I1826">
        <v>45152</v>
      </c>
      <c r="J1826">
        <v>0</v>
      </c>
      <c r="K1826">
        <v>0</v>
      </c>
      <c r="L1826">
        <v>9</v>
      </c>
      <c r="M1826">
        <v>286.74</v>
      </c>
      <c r="N1826" t="s">
        <v>520</v>
      </c>
      <c r="O1826">
        <v>2024</v>
      </c>
    </row>
    <row r="1827" spans="1:15" x14ac:dyDescent="0.3">
      <c r="A1827" t="s">
        <v>222</v>
      </c>
      <c r="B1827" t="s">
        <v>702</v>
      </c>
      <c r="C1827" t="s">
        <v>201</v>
      </c>
      <c r="D1827">
        <v>8</v>
      </c>
      <c r="E1827">
        <v>261.85599999999999</v>
      </c>
      <c r="F1827">
        <v>0</v>
      </c>
      <c r="G1827">
        <v>0</v>
      </c>
      <c r="H1827">
        <v>45152</v>
      </c>
      <c r="I1827">
        <v>45152</v>
      </c>
      <c r="J1827">
        <v>0</v>
      </c>
      <c r="K1827">
        <v>0</v>
      </c>
      <c r="L1827">
        <v>8</v>
      </c>
      <c r="M1827">
        <v>261.85599999999999</v>
      </c>
      <c r="N1827" t="s">
        <v>520</v>
      </c>
      <c r="O1827">
        <v>2024</v>
      </c>
    </row>
    <row r="1828" spans="1:15" x14ac:dyDescent="0.3">
      <c r="A1828" t="s">
        <v>225</v>
      </c>
      <c r="B1828" t="s">
        <v>577</v>
      </c>
      <c r="C1828" t="s">
        <v>201</v>
      </c>
      <c r="D1828">
        <v>11</v>
      </c>
      <c r="E1828">
        <v>582.80200000000002</v>
      </c>
      <c r="F1828">
        <v>0</v>
      </c>
      <c r="G1828">
        <v>0</v>
      </c>
      <c r="H1828">
        <v>45152</v>
      </c>
      <c r="I1828">
        <v>45152</v>
      </c>
      <c r="J1828">
        <v>0</v>
      </c>
      <c r="K1828">
        <v>0</v>
      </c>
      <c r="L1828">
        <v>11</v>
      </c>
      <c r="M1828">
        <v>582.80200000000002</v>
      </c>
      <c r="N1828" t="s">
        <v>520</v>
      </c>
      <c r="O1828">
        <v>2024</v>
      </c>
    </row>
    <row r="1829" spans="1:15" x14ac:dyDescent="0.3">
      <c r="A1829" t="s">
        <v>227</v>
      </c>
      <c r="B1829" t="s">
        <v>703</v>
      </c>
      <c r="C1829" t="s">
        <v>201</v>
      </c>
      <c r="D1829">
        <v>6</v>
      </c>
      <c r="E1829">
        <v>488.22500000000002</v>
      </c>
      <c r="F1829">
        <v>0</v>
      </c>
      <c r="G1829">
        <v>0</v>
      </c>
      <c r="H1829">
        <v>45152</v>
      </c>
      <c r="I1829">
        <v>45152</v>
      </c>
      <c r="J1829">
        <v>1</v>
      </c>
      <c r="K1829">
        <v>81.370833333333337</v>
      </c>
      <c r="L1829">
        <v>5</v>
      </c>
      <c r="M1829">
        <v>406.85416666666669</v>
      </c>
      <c r="N1829" t="s">
        <v>520</v>
      </c>
      <c r="O1829">
        <v>2024</v>
      </c>
    </row>
    <row r="1830" spans="1:15" x14ac:dyDescent="0.3">
      <c r="A1830" t="s">
        <v>229</v>
      </c>
      <c r="B1830" t="s">
        <v>620</v>
      </c>
      <c r="C1830" t="s">
        <v>201</v>
      </c>
      <c r="D1830">
        <v>25</v>
      </c>
      <c r="E1830">
        <v>2066.5283203125</v>
      </c>
      <c r="F1830">
        <v>0</v>
      </c>
      <c r="G1830">
        <v>0</v>
      </c>
      <c r="H1830">
        <v>45092</v>
      </c>
      <c r="I1830">
        <v>45092</v>
      </c>
      <c r="J1830">
        <v>3</v>
      </c>
      <c r="K1830">
        <v>247.9833984375</v>
      </c>
      <c r="L1830">
        <v>22</v>
      </c>
      <c r="M1830">
        <v>1818.544921875</v>
      </c>
      <c r="N1830" t="s">
        <v>520</v>
      </c>
      <c r="O1830">
        <v>2024</v>
      </c>
    </row>
    <row r="1831" spans="1:15" x14ac:dyDescent="0.3">
      <c r="A1831" t="s">
        <v>231</v>
      </c>
      <c r="B1831" t="s">
        <v>704</v>
      </c>
      <c r="C1831" t="s">
        <v>201</v>
      </c>
      <c r="D1831">
        <v>1</v>
      </c>
      <c r="E1831">
        <v>82.66</v>
      </c>
      <c r="F1831">
        <v>0</v>
      </c>
      <c r="G1831">
        <v>0</v>
      </c>
      <c r="H1831">
        <v>45093</v>
      </c>
      <c r="I1831">
        <v>45093</v>
      </c>
      <c r="J1831">
        <v>1</v>
      </c>
      <c r="K1831">
        <v>82.66</v>
      </c>
      <c r="L1831">
        <v>0</v>
      </c>
      <c r="M1831">
        <v>0</v>
      </c>
      <c r="N1831" t="s">
        <v>520</v>
      </c>
      <c r="O1831">
        <v>2024</v>
      </c>
    </row>
    <row r="1832" spans="1:15" x14ac:dyDescent="0.3">
      <c r="A1832" t="s">
        <v>233</v>
      </c>
      <c r="B1832" t="s">
        <v>207</v>
      </c>
      <c r="C1832" t="s">
        <v>90</v>
      </c>
      <c r="D1832">
        <v>2</v>
      </c>
      <c r="E1832">
        <v>221.83999999999997</v>
      </c>
      <c r="F1832">
        <v>0</v>
      </c>
      <c r="G1832">
        <v>0</v>
      </c>
      <c r="H1832">
        <v>45092</v>
      </c>
      <c r="I1832">
        <v>45092</v>
      </c>
      <c r="J1832">
        <v>1</v>
      </c>
      <c r="K1832">
        <v>110.91999999999999</v>
      </c>
      <c r="L1832">
        <v>1</v>
      </c>
      <c r="M1832">
        <v>110.91999999999999</v>
      </c>
      <c r="N1832" t="s">
        <v>520</v>
      </c>
      <c r="O1832">
        <v>2024</v>
      </c>
    </row>
    <row r="1833" spans="1:15" x14ac:dyDescent="0.3">
      <c r="A1833" t="s">
        <v>235</v>
      </c>
      <c r="B1833" t="s">
        <v>579</v>
      </c>
      <c r="C1833" t="s">
        <v>90</v>
      </c>
      <c r="D1833">
        <v>2</v>
      </c>
      <c r="E1833">
        <v>1735.26</v>
      </c>
      <c r="F1833">
        <v>0</v>
      </c>
      <c r="G1833">
        <v>0</v>
      </c>
      <c r="H1833">
        <v>45152</v>
      </c>
      <c r="I1833">
        <v>45152</v>
      </c>
      <c r="J1833">
        <v>0</v>
      </c>
      <c r="K1833">
        <v>0</v>
      </c>
      <c r="L1833">
        <v>2</v>
      </c>
      <c r="M1833">
        <v>1735.26</v>
      </c>
      <c r="N1833" t="s">
        <v>520</v>
      </c>
      <c r="O1833">
        <v>2024</v>
      </c>
    </row>
    <row r="1834" spans="1:15" x14ac:dyDescent="0.3">
      <c r="A1834" t="s">
        <v>237</v>
      </c>
      <c r="B1834" t="s">
        <v>580</v>
      </c>
      <c r="C1834" t="s">
        <v>90</v>
      </c>
      <c r="D1834">
        <v>9</v>
      </c>
      <c r="E1834">
        <v>524.96818181818173</v>
      </c>
      <c r="F1834">
        <v>0</v>
      </c>
      <c r="G1834">
        <v>0</v>
      </c>
      <c r="H1834">
        <v>45152</v>
      </c>
      <c r="I1834">
        <v>45152</v>
      </c>
      <c r="J1834">
        <v>2</v>
      </c>
      <c r="K1834">
        <v>116.65959595959595</v>
      </c>
      <c r="L1834">
        <v>7</v>
      </c>
      <c r="M1834">
        <v>408.30858585858579</v>
      </c>
      <c r="N1834" t="s">
        <v>520</v>
      </c>
      <c r="O1834">
        <v>2024</v>
      </c>
    </row>
    <row r="1835" spans="1:15" x14ac:dyDescent="0.3">
      <c r="A1835" t="s">
        <v>239</v>
      </c>
      <c r="B1835" t="s">
        <v>209</v>
      </c>
      <c r="C1835" t="s">
        <v>261</v>
      </c>
      <c r="D1835">
        <v>9</v>
      </c>
      <c r="E1835">
        <v>372.31578947368428</v>
      </c>
      <c r="F1835">
        <v>0</v>
      </c>
      <c r="G1835">
        <v>0</v>
      </c>
      <c r="H1835">
        <v>45152</v>
      </c>
      <c r="I1835">
        <v>45152</v>
      </c>
      <c r="J1835">
        <v>6</v>
      </c>
      <c r="K1835">
        <v>248.21052631578954</v>
      </c>
      <c r="L1835">
        <v>3</v>
      </c>
      <c r="M1835">
        <v>124.10526315789474</v>
      </c>
      <c r="N1835" t="s">
        <v>520</v>
      </c>
      <c r="O1835">
        <v>2024</v>
      </c>
    </row>
    <row r="1836" spans="1:15" x14ac:dyDescent="0.3">
      <c r="A1836" t="s">
        <v>241</v>
      </c>
      <c r="B1836" t="s">
        <v>211</v>
      </c>
      <c r="C1836" t="s">
        <v>90</v>
      </c>
      <c r="D1836">
        <v>3</v>
      </c>
      <c r="E1836">
        <v>10.38</v>
      </c>
      <c r="F1836">
        <v>12</v>
      </c>
      <c r="G1836">
        <v>41.368421052631589</v>
      </c>
      <c r="H1836">
        <v>45092</v>
      </c>
      <c r="I1836">
        <v>45092</v>
      </c>
      <c r="J1836">
        <v>8</v>
      </c>
      <c r="K1836">
        <v>27.680000000000003</v>
      </c>
      <c r="L1836">
        <v>7</v>
      </c>
      <c r="M1836">
        <v>24.068421052631589</v>
      </c>
      <c r="N1836" t="s">
        <v>520</v>
      </c>
      <c r="O1836">
        <v>2024</v>
      </c>
    </row>
    <row r="1837" spans="1:15" x14ac:dyDescent="0.3">
      <c r="A1837" t="s">
        <v>243</v>
      </c>
      <c r="B1837" t="s">
        <v>669</v>
      </c>
      <c r="C1837" t="s">
        <v>261</v>
      </c>
      <c r="D1837">
        <v>10</v>
      </c>
      <c r="E1837">
        <v>717.6349206349206</v>
      </c>
      <c r="F1837">
        <v>0</v>
      </c>
      <c r="G1837">
        <v>0</v>
      </c>
      <c r="H1837">
        <v>45152</v>
      </c>
      <c r="I1837">
        <v>45152</v>
      </c>
      <c r="J1837">
        <v>5</v>
      </c>
      <c r="K1837">
        <v>358.81746031746036</v>
      </c>
      <c r="L1837">
        <v>5</v>
      </c>
      <c r="M1837">
        <v>358.81746031746025</v>
      </c>
      <c r="N1837" t="s">
        <v>520</v>
      </c>
      <c r="O1837">
        <v>2024</v>
      </c>
    </row>
    <row r="1838" spans="1:15" x14ac:dyDescent="0.3">
      <c r="A1838" t="s">
        <v>245</v>
      </c>
      <c r="B1838" t="s">
        <v>670</v>
      </c>
      <c r="C1838" t="s">
        <v>90</v>
      </c>
      <c r="D1838">
        <v>10</v>
      </c>
      <c r="E1838">
        <v>119.60582010582013</v>
      </c>
      <c r="F1838">
        <v>12</v>
      </c>
      <c r="G1838">
        <v>71.760000000000005</v>
      </c>
      <c r="H1838">
        <v>45092</v>
      </c>
      <c r="I1838">
        <v>45092</v>
      </c>
      <c r="J1838">
        <v>21</v>
      </c>
      <c r="K1838">
        <v>185.38582010582013</v>
      </c>
      <c r="L1838">
        <v>1</v>
      </c>
      <c r="M1838">
        <v>2.99</v>
      </c>
      <c r="N1838" t="s">
        <v>520</v>
      </c>
      <c r="O1838">
        <v>2024</v>
      </c>
    </row>
    <row r="1839" spans="1:15" x14ac:dyDescent="0.3">
      <c r="A1839" t="s">
        <v>247</v>
      </c>
      <c r="B1839" t="s">
        <v>584</v>
      </c>
      <c r="C1839" t="s">
        <v>261</v>
      </c>
      <c r="D1839">
        <v>7</v>
      </c>
      <c r="E1839">
        <v>750.32999999999993</v>
      </c>
      <c r="F1839">
        <v>0</v>
      </c>
      <c r="G1839">
        <v>0</v>
      </c>
      <c r="H1839">
        <v>45152</v>
      </c>
      <c r="I1839">
        <v>45152</v>
      </c>
      <c r="J1839">
        <v>0</v>
      </c>
      <c r="K1839">
        <v>0</v>
      </c>
      <c r="L1839">
        <v>7</v>
      </c>
      <c r="M1839">
        <v>750.32999999999993</v>
      </c>
      <c r="N1839" t="s">
        <v>520</v>
      </c>
      <c r="O1839">
        <v>2024</v>
      </c>
    </row>
    <row r="1840" spans="1:15" x14ac:dyDescent="0.3">
      <c r="A1840" t="s">
        <v>249</v>
      </c>
      <c r="B1840" t="s">
        <v>671</v>
      </c>
      <c r="C1840" t="s">
        <v>90</v>
      </c>
      <c r="D1840">
        <v>11</v>
      </c>
      <c r="E1840">
        <v>98.257499999999993</v>
      </c>
      <c r="F1840">
        <v>0</v>
      </c>
      <c r="G1840">
        <v>0</v>
      </c>
      <c r="H1840">
        <v>45152</v>
      </c>
      <c r="I1840">
        <v>45152</v>
      </c>
      <c r="J1840">
        <v>4</v>
      </c>
      <c r="K1840">
        <v>35.729999999999997</v>
      </c>
      <c r="L1840">
        <v>7</v>
      </c>
      <c r="M1840">
        <v>62.527499999999996</v>
      </c>
      <c r="N1840" t="s">
        <v>520</v>
      </c>
      <c r="O1840">
        <v>2024</v>
      </c>
    </row>
    <row r="1841" spans="1:15" x14ac:dyDescent="0.3">
      <c r="A1841" t="s">
        <v>251</v>
      </c>
      <c r="B1841" t="s">
        <v>586</v>
      </c>
      <c r="C1841" t="s">
        <v>261</v>
      </c>
      <c r="D1841">
        <v>2</v>
      </c>
      <c r="E1841">
        <v>187.1</v>
      </c>
      <c r="F1841">
        <v>0</v>
      </c>
      <c r="G1841">
        <v>0</v>
      </c>
      <c r="H1841">
        <v>45152</v>
      </c>
      <c r="I1841">
        <v>45152</v>
      </c>
      <c r="J1841">
        <v>0</v>
      </c>
      <c r="K1841">
        <v>0</v>
      </c>
      <c r="L1841">
        <v>2</v>
      </c>
      <c r="M1841">
        <v>187.1</v>
      </c>
      <c r="N1841" t="s">
        <v>520</v>
      </c>
      <c r="O1841">
        <v>2024</v>
      </c>
    </row>
    <row r="1842" spans="1:15" x14ac:dyDescent="0.3">
      <c r="A1842" t="s">
        <v>363</v>
      </c>
      <c r="B1842" t="s">
        <v>672</v>
      </c>
      <c r="C1842" t="s">
        <v>90</v>
      </c>
      <c r="D1842">
        <v>1</v>
      </c>
      <c r="E1842">
        <v>2193.75</v>
      </c>
      <c r="F1842">
        <v>0</v>
      </c>
      <c r="G1842">
        <v>0</v>
      </c>
      <c r="H1842" t="s">
        <v>705</v>
      </c>
      <c r="I1842" t="s">
        <v>705</v>
      </c>
      <c r="J1842">
        <v>0</v>
      </c>
      <c r="K1842">
        <v>0</v>
      </c>
      <c r="L1842">
        <v>1</v>
      </c>
      <c r="M1842">
        <v>2193.75</v>
      </c>
      <c r="N1842" t="s">
        <v>520</v>
      </c>
      <c r="O1842">
        <v>2024</v>
      </c>
    </row>
    <row r="1843" spans="1:15" x14ac:dyDescent="0.3">
      <c r="A1843" t="s">
        <v>364</v>
      </c>
      <c r="B1843" t="s">
        <v>588</v>
      </c>
      <c r="C1843" t="s">
        <v>90</v>
      </c>
      <c r="D1843">
        <v>10</v>
      </c>
      <c r="E1843">
        <v>45.7084848484849</v>
      </c>
      <c r="F1843">
        <v>0</v>
      </c>
      <c r="G1843">
        <v>0</v>
      </c>
      <c r="H1843">
        <v>45152</v>
      </c>
      <c r="I1843">
        <v>45152</v>
      </c>
      <c r="J1843">
        <v>0</v>
      </c>
      <c r="K1843">
        <v>0</v>
      </c>
      <c r="L1843">
        <v>10</v>
      </c>
      <c r="M1843">
        <v>45.7084848484849</v>
      </c>
      <c r="N1843" t="s">
        <v>520</v>
      </c>
      <c r="O1843">
        <v>2024</v>
      </c>
    </row>
    <row r="1844" spans="1:15" x14ac:dyDescent="0.3">
      <c r="A1844" t="s">
        <v>501</v>
      </c>
      <c r="B1844" t="s">
        <v>706</v>
      </c>
      <c r="C1844" t="s">
        <v>201</v>
      </c>
      <c r="D1844">
        <v>14</v>
      </c>
      <c r="E1844">
        <v>390.49390196078434</v>
      </c>
      <c r="F1844">
        <v>0</v>
      </c>
      <c r="G1844">
        <v>0</v>
      </c>
      <c r="H1844">
        <v>45152</v>
      </c>
      <c r="I1844">
        <v>45152</v>
      </c>
      <c r="J1844">
        <v>1</v>
      </c>
      <c r="K1844">
        <v>27.892421568627451</v>
      </c>
      <c r="L1844">
        <v>13</v>
      </c>
      <c r="M1844">
        <v>362.60148039215687</v>
      </c>
      <c r="N1844" t="s">
        <v>520</v>
      </c>
      <c r="O1844">
        <v>2024</v>
      </c>
    </row>
    <row r="1845" spans="1:15" x14ac:dyDescent="0.3">
      <c r="A1845" t="s">
        <v>502</v>
      </c>
      <c r="B1845" t="s">
        <v>219</v>
      </c>
      <c r="C1845" t="s">
        <v>201</v>
      </c>
      <c r="D1845">
        <v>6</v>
      </c>
      <c r="E1845">
        <v>227.74</v>
      </c>
      <c r="F1845">
        <v>0</v>
      </c>
      <c r="G1845">
        <v>0</v>
      </c>
      <c r="H1845">
        <v>45152</v>
      </c>
      <c r="I1845">
        <v>45152</v>
      </c>
      <c r="J1845">
        <v>0</v>
      </c>
      <c r="K1845">
        <v>0</v>
      </c>
      <c r="L1845">
        <v>6</v>
      </c>
      <c r="M1845">
        <v>227.74</v>
      </c>
      <c r="N1845" t="s">
        <v>520</v>
      </c>
      <c r="O1845">
        <v>2024</v>
      </c>
    </row>
    <row r="1846" spans="1:15" x14ac:dyDescent="0.3">
      <c r="A1846" t="s">
        <v>503</v>
      </c>
      <c r="B1846" t="s">
        <v>359</v>
      </c>
      <c r="C1846" t="s">
        <v>90</v>
      </c>
      <c r="D1846">
        <v>1</v>
      </c>
      <c r="E1846">
        <v>5547.85</v>
      </c>
      <c r="F1846">
        <v>0</v>
      </c>
      <c r="G1846">
        <v>0</v>
      </c>
      <c r="H1846">
        <v>45092</v>
      </c>
      <c r="I1846">
        <v>45092</v>
      </c>
      <c r="J1846">
        <v>0</v>
      </c>
      <c r="K1846">
        <v>0</v>
      </c>
      <c r="L1846">
        <v>1</v>
      </c>
      <c r="M1846">
        <v>5547.85</v>
      </c>
      <c r="N1846" t="s">
        <v>520</v>
      </c>
      <c r="O1846">
        <v>2024</v>
      </c>
    </row>
    <row r="1847" spans="1:15" x14ac:dyDescent="0.3">
      <c r="A1847" t="s">
        <v>504</v>
      </c>
      <c r="B1847" t="s">
        <v>223</v>
      </c>
      <c r="C1847" t="s">
        <v>90</v>
      </c>
      <c r="D1847">
        <v>1</v>
      </c>
      <c r="E1847">
        <v>6491.02</v>
      </c>
      <c r="F1847">
        <v>0</v>
      </c>
      <c r="G1847">
        <v>0</v>
      </c>
      <c r="H1847">
        <v>45092</v>
      </c>
      <c r="I1847">
        <v>45092</v>
      </c>
      <c r="J1847">
        <v>0</v>
      </c>
      <c r="K1847">
        <v>0</v>
      </c>
      <c r="L1847">
        <v>1</v>
      </c>
      <c r="M1847">
        <v>6491.02</v>
      </c>
      <c r="N1847" t="s">
        <v>520</v>
      </c>
      <c r="O1847">
        <v>2024</v>
      </c>
    </row>
    <row r="1848" spans="1:15" x14ac:dyDescent="0.3">
      <c r="A1848" t="s">
        <v>505</v>
      </c>
      <c r="B1848" t="s">
        <v>226</v>
      </c>
      <c r="C1848" t="s">
        <v>90</v>
      </c>
      <c r="D1848">
        <v>1</v>
      </c>
      <c r="E1848">
        <v>5610.9</v>
      </c>
      <c r="F1848">
        <v>0</v>
      </c>
      <c r="G1848">
        <v>0</v>
      </c>
      <c r="H1848">
        <v>45092</v>
      </c>
      <c r="I1848">
        <v>45092</v>
      </c>
      <c r="J1848">
        <v>1</v>
      </c>
      <c r="K1848">
        <v>5610.9</v>
      </c>
      <c r="L1848">
        <v>0</v>
      </c>
      <c r="M1848">
        <v>0</v>
      </c>
      <c r="N1848" t="s">
        <v>520</v>
      </c>
      <c r="O1848">
        <v>2024</v>
      </c>
    </row>
    <row r="1849" spans="1:15" x14ac:dyDescent="0.3">
      <c r="A1849" t="s">
        <v>506</v>
      </c>
      <c r="B1849" t="s">
        <v>228</v>
      </c>
      <c r="C1849" t="s">
        <v>90</v>
      </c>
      <c r="D1849">
        <v>1</v>
      </c>
      <c r="E1849">
        <v>11239.5</v>
      </c>
      <c r="F1849">
        <v>0</v>
      </c>
      <c r="G1849">
        <v>0</v>
      </c>
      <c r="H1849">
        <v>45092</v>
      </c>
      <c r="I1849">
        <v>45092</v>
      </c>
      <c r="J1849">
        <v>0</v>
      </c>
      <c r="K1849">
        <v>0</v>
      </c>
      <c r="L1849">
        <v>1</v>
      </c>
      <c r="M1849">
        <v>11239.5</v>
      </c>
      <c r="N1849" t="s">
        <v>520</v>
      </c>
      <c r="O1849">
        <v>2024</v>
      </c>
    </row>
    <row r="1850" spans="1:15" x14ac:dyDescent="0.3">
      <c r="A1850" t="s">
        <v>507</v>
      </c>
      <c r="B1850" t="s">
        <v>230</v>
      </c>
      <c r="C1850" t="s">
        <v>90</v>
      </c>
      <c r="D1850">
        <v>1</v>
      </c>
      <c r="E1850">
        <v>6669.9971999999998</v>
      </c>
      <c r="F1850">
        <v>0</v>
      </c>
      <c r="G1850">
        <v>0</v>
      </c>
      <c r="H1850">
        <v>45092</v>
      </c>
      <c r="I1850">
        <v>45092</v>
      </c>
      <c r="J1850">
        <v>0</v>
      </c>
      <c r="K1850">
        <v>0</v>
      </c>
      <c r="L1850">
        <v>1</v>
      </c>
      <c r="M1850">
        <v>6669.9971999999998</v>
      </c>
      <c r="N1850" t="s">
        <v>520</v>
      </c>
      <c r="O1850">
        <v>2024</v>
      </c>
    </row>
    <row r="1851" spans="1:15" x14ac:dyDescent="0.3">
      <c r="A1851" t="s">
        <v>511</v>
      </c>
      <c r="B1851" t="s">
        <v>589</v>
      </c>
      <c r="C1851" t="s">
        <v>90</v>
      </c>
      <c r="D1851">
        <v>1</v>
      </c>
      <c r="E1851">
        <v>33.5</v>
      </c>
      <c r="F1851">
        <v>0</v>
      </c>
      <c r="G1851">
        <v>0</v>
      </c>
      <c r="H1851">
        <v>45152</v>
      </c>
      <c r="I1851">
        <v>45152</v>
      </c>
      <c r="J1851">
        <v>0</v>
      </c>
      <c r="K1851">
        <v>0</v>
      </c>
      <c r="L1851">
        <v>1</v>
      </c>
      <c r="M1851">
        <v>33.5</v>
      </c>
      <c r="N1851" t="s">
        <v>520</v>
      </c>
      <c r="O1851">
        <v>2024</v>
      </c>
    </row>
    <row r="1852" spans="1:15" x14ac:dyDescent="0.3">
      <c r="A1852" t="s">
        <v>514</v>
      </c>
      <c r="B1852" t="s">
        <v>232</v>
      </c>
      <c r="C1852" t="s">
        <v>90</v>
      </c>
      <c r="D1852">
        <v>1</v>
      </c>
      <c r="E1852">
        <v>663.16000000000008</v>
      </c>
      <c r="F1852">
        <v>0</v>
      </c>
      <c r="G1852">
        <v>0</v>
      </c>
      <c r="H1852">
        <v>45152</v>
      </c>
      <c r="I1852">
        <v>45152</v>
      </c>
      <c r="J1852">
        <v>1</v>
      </c>
      <c r="K1852">
        <v>663.16000000000008</v>
      </c>
      <c r="L1852">
        <v>0</v>
      </c>
      <c r="M1852">
        <v>0</v>
      </c>
      <c r="N1852" t="s">
        <v>520</v>
      </c>
      <c r="O1852">
        <v>2024</v>
      </c>
    </row>
    <row r="1853" spans="1:15" x14ac:dyDescent="0.3">
      <c r="A1853" t="s">
        <v>515</v>
      </c>
      <c r="B1853" t="s">
        <v>360</v>
      </c>
      <c r="C1853" t="s">
        <v>90</v>
      </c>
      <c r="D1853">
        <v>0</v>
      </c>
      <c r="E1853">
        <v>0</v>
      </c>
      <c r="F1853">
        <v>0</v>
      </c>
      <c r="G1853">
        <v>0</v>
      </c>
      <c r="H1853">
        <v>45092</v>
      </c>
      <c r="I1853">
        <v>45092</v>
      </c>
      <c r="J1853">
        <v>0</v>
      </c>
      <c r="K1853">
        <v>0</v>
      </c>
      <c r="L1853">
        <v>0</v>
      </c>
      <c r="M1853">
        <v>0</v>
      </c>
      <c r="N1853" t="s">
        <v>520</v>
      </c>
      <c r="O1853">
        <v>2024</v>
      </c>
    </row>
    <row r="1854" spans="1:15" x14ac:dyDescent="0.3">
      <c r="A1854" t="s">
        <v>516</v>
      </c>
      <c r="B1854" t="s">
        <v>234</v>
      </c>
      <c r="C1854" t="s">
        <v>90</v>
      </c>
      <c r="D1854">
        <v>0</v>
      </c>
      <c r="E1854">
        <v>0</v>
      </c>
      <c r="F1854">
        <v>0</v>
      </c>
      <c r="G1854">
        <v>0</v>
      </c>
      <c r="H1854">
        <v>45092</v>
      </c>
      <c r="I1854">
        <v>45092</v>
      </c>
      <c r="J1854">
        <v>0</v>
      </c>
      <c r="K1854">
        <v>0</v>
      </c>
      <c r="L1854">
        <v>0</v>
      </c>
      <c r="M1854">
        <v>0</v>
      </c>
      <c r="N1854" t="s">
        <v>520</v>
      </c>
      <c r="O1854">
        <v>2024</v>
      </c>
    </row>
    <row r="1855" spans="1:15" x14ac:dyDescent="0.3">
      <c r="A1855" t="s">
        <v>517</v>
      </c>
      <c r="B1855" t="s">
        <v>707</v>
      </c>
      <c r="C1855" t="s">
        <v>90</v>
      </c>
      <c r="D1855">
        <v>4</v>
      </c>
      <c r="E1855">
        <v>2298.38</v>
      </c>
      <c r="F1855">
        <v>0</v>
      </c>
      <c r="G1855">
        <v>0</v>
      </c>
      <c r="H1855">
        <v>45093</v>
      </c>
      <c r="I1855">
        <v>45093</v>
      </c>
      <c r="J1855">
        <v>0</v>
      </c>
      <c r="K1855">
        <v>0</v>
      </c>
      <c r="L1855">
        <v>4</v>
      </c>
      <c r="M1855">
        <v>2298.38</v>
      </c>
      <c r="N1855" t="s">
        <v>520</v>
      </c>
      <c r="O1855">
        <v>2024</v>
      </c>
    </row>
    <row r="1856" spans="1:15" x14ac:dyDescent="0.3">
      <c r="A1856" t="s">
        <v>519</v>
      </c>
      <c r="B1856" t="s">
        <v>591</v>
      </c>
      <c r="C1856" t="s">
        <v>90</v>
      </c>
      <c r="D1856">
        <v>4</v>
      </c>
      <c r="E1856">
        <v>2298.3763137254905</v>
      </c>
      <c r="F1856">
        <v>0</v>
      </c>
      <c r="G1856">
        <v>0</v>
      </c>
      <c r="H1856">
        <v>45094</v>
      </c>
      <c r="I1856">
        <v>45094</v>
      </c>
      <c r="J1856">
        <v>0</v>
      </c>
      <c r="K1856">
        <v>0</v>
      </c>
      <c r="L1856">
        <v>4</v>
      </c>
      <c r="M1856">
        <v>2298.3763137254905</v>
      </c>
      <c r="N1856" t="s">
        <v>520</v>
      </c>
      <c r="O1856">
        <v>2024</v>
      </c>
    </row>
    <row r="1857" spans="1:15" x14ac:dyDescent="0.3">
      <c r="A1857" t="s">
        <v>546</v>
      </c>
      <c r="B1857" t="s">
        <v>592</v>
      </c>
      <c r="C1857" t="s">
        <v>90</v>
      </c>
      <c r="D1857">
        <v>4</v>
      </c>
      <c r="E1857">
        <v>2195.2723529411765</v>
      </c>
      <c r="F1857">
        <v>0</v>
      </c>
      <c r="G1857">
        <v>0</v>
      </c>
      <c r="H1857">
        <v>45095</v>
      </c>
      <c r="I1857">
        <v>45095</v>
      </c>
      <c r="J1857">
        <v>0</v>
      </c>
      <c r="K1857">
        <v>0</v>
      </c>
      <c r="L1857">
        <v>4</v>
      </c>
      <c r="M1857">
        <v>2195.2723529411765</v>
      </c>
      <c r="N1857" t="s">
        <v>520</v>
      </c>
      <c r="O1857">
        <v>2024</v>
      </c>
    </row>
    <row r="1858" spans="1:15" x14ac:dyDescent="0.3">
      <c r="A1858" t="s">
        <v>547</v>
      </c>
      <c r="B1858" t="s">
        <v>593</v>
      </c>
      <c r="C1858" t="s">
        <v>90</v>
      </c>
      <c r="D1858">
        <v>4</v>
      </c>
      <c r="E1858">
        <v>2504.5680000000002</v>
      </c>
      <c r="F1858">
        <v>0</v>
      </c>
      <c r="G1858">
        <v>0</v>
      </c>
      <c r="H1858">
        <v>45096</v>
      </c>
      <c r="I1858">
        <v>45096</v>
      </c>
      <c r="J1858">
        <v>1</v>
      </c>
      <c r="K1858">
        <v>626.14200000000005</v>
      </c>
      <c r="L1858">
        <v>3</v>
      </c>
      <c r="M1858">
        <v>1878.4260000000002</v>
      </c>
      <c r="N1858" t="s">
        <v>520</v>
      </c>
      <c r="O1858">
        <v>2024</v>
      </c>
    </row>
    <row r="1859" spans="1:15" x14ac:dyDescent="0.3">
      <c r="A1859" t="s">
        <v>548</v>
      </c>
      <c r="B1859" t="s">
        <v>238</v>
      </c>
      <c r="C1859" t="s">
        <v>90</v>
      </c>
      <c r="D1859">
        <v>6</v>
      </c>
      <c r="E1859">
        <v>42834</v>
      </c>
      <c r="F1859">
        <v>0</v>
      </c>
      <c r="G1859">
        <v>0</v>
      </c>
      <c r="H1859">
        <v>45092</v>
      </c>
      <c r="I1859">
        <v>45092</v>
      </c>
      <c r="J1859">
        <v>0</v>
      </c>
      <c r="K1859">
        <v>0</v>
      </c>
      <c r="L1859">
        <v>6</v>
      </c>
      <c r="M1859">
        <v>42834</v>
      </c>
      <c r="N1859" t="s">
        <v>520</v>
      </c>
      <c r="O1859">
        <v>2024</v>
      </c>
    </row>
    <row r="1860" spans="1:15" x14ac:dyDescent="0.3">
      <c r="A1860" t="s">
        <v>549</v>
      </c>
      <c r="B1860" t="s">
        <v>240</v>
      </c>
      <c r="C1860" t="s">
        <v>90</v>
      </c>
      <c r="D1860">
        <v>10</v>
      </c>
      <c r="E1860">
        <v>5605</v>
      </c>
      <c r="F1860">
        <v>0</v>
      </c>
      <c r="G1860">
        <v>0</v>
      </c>
      <c r="H1860">
        <v>45152</v>
      </c>
      <c r="I1860">
        <v>45152</v>
      </c>
      <c r="J1860">
        <v>0</v>
      </c>
      <c r="K1860">
        <v>0</v>
      </c>
      <c r="L1860">
        <v>10</v>
      </c>
      <c r="M1860">
        <v>5605</v>
      </c>
      <c r="N1860" t="s">
        <v>520</v>
      </c>
      <c r="O1860">
        <v>2024</v>
      </c>
    </row>
    <row r="1861" spans="1:15" x14ac:dyDescent="0.3">
      <c r="A1861" t="s">
        <v>550</v>
      </c>
      <c r="B1861" t="s">
        <v>242</v>
      </c>
      <c r="C1861" t="s">
        <v>90</v>
      </c>
      <c r="D1861">
        <v>4</v>
      </c>
      <c r="E1861">
        <v>368.15999999999997</v>
      </c>
      <c r="F1861">
        <v>0</v>
      </c>
      <c r="G1861">
        <v>0</v>
      </c>
      <c r="H1861">
        <v>45092</v>
      </c>
      <c r="I1861">
        <v>45092</v>
      </c>
      <c r="J1861">
        <v>1</v>
      </c>
      <c r="K1861">
        <v>92.039999999999992</v>
      </c>
      <c r="L1861">
        <v>3</v>
      </c>
      <c r="M1861">
        <v>276.12</v>
      </c>
      <c r="N1861" t="s">
        <v>520</v>
      </c>
      <c r="O1861">
        <v>2024</v>
      </c>
    </row>
    <row r="1862" spans="1:15" x14ac:dyDescent="0.3">
      <c r="A1862" t="s">
        <v>552</v>
      </c>
      <c r="B1862" t="s">
        <v>673</v>
      </c>
      <c r="C1862" t="s">
        <v>261</v>
      </c>
      <c r="D1862">
        <v>7</v>
      </c>
      <c r="E1862">
        <v>6237.0855555555554</v>
      </c>
      <c r="F1862">
        <v>0</v>
      </c>
      <c r="G1862">
        <v>0</v>
      </c>
      <c r="H1862">
        <v>45092</v>
      </c>
      <c r="I1862">
        <v>45092</v>
      </c>
      <c r="J1862">
        <v>1</v>
      </c>
      <c r="K1862">
        <v>891.01222222222225</v>
      </c>
      <c r="L1862">
        <v>6</v>
      </c>
      <c r="M1862">
        <v>5346.0733333333328</v>
      </c>
      <c r="N1862" t="s">
        <v>520</v>
      </c>
      <c r="O1862">
        <v>2024</v>
      </c>
    </row>
    <row r="1863" spans="1:15" x14ac:dyDescent="0.3">
      <c r="A1863" t="s">
        <v>554</v>
      </c>
      <c r="B1863" t="s">
        <v>244</v>
      </c>
      <c r="C1863" t="s">
        <v>90</v>
      </c>
      <c r="D1863">
        <v>5</v>
      </c>
      <c r="E1863">
        <v>178.20381944444409</v>
      </c>
      <c r="F1863">
        <v>25</v>
      </c>
      <c r="G1863">
        <v>891.01</v>
      </c>
      <c r="H1863">
        <v>45092</v>
      </c>
      <c r="I1863">
        <v>45092</v>
      </c>
      <c r="J1863">
        <v>15</v>
      </c>
      <c r="K1863">
        <v>534.61145833333228</v>
      </c>
      <c r="L1863">
        <v>15</v>
      </c>
      <c r="M1863">
        <v>534.60236111111192</v>
      </c>
      <c r="N1863" t="s">
        <v>520</v>
      </c>
      <c r="O1863">
        <v>2024</v>
      </c>
    </row>
    <row r="1864" spans="1:15" x14ac:dyDescent="0.3">
      <c r="A1864" t="s">
        <v>605</v>
      </c>
      <c r="B1864" t="s">
        <v>361</v>
      </c>
      <c r="C1864" t="s">
        <v>90</v>
      </c>
      <c r="D1864">
        <v>3</v>
      </c>
      <c r="E1864">
        <v>4402.8720000000003</v>
      </c>
      <c r="F1864">
        <v>0</v>
      </c>
      <c r="G1864">
        <v>0</v>
      </c>
      <c r="H1864">
        <v>45092</v>
      </c>
      <c r="I1864">
        <v>45092</v>
      </c>
      <c r="J1864">
        <v>1</v>
      </c>
      <c r="K1864">
        <v>1467.624</v>
      </c>
      <c r="L1864">
        <v>2</v>
      </c>
      <c r="M1864">
        <v>2935.2480000000005</v>
      </c>
      <c r="N1864" t="s">
        <v>520</v>
      </c>
      <c r="O1864">
        <v>2024</v>
      </c>
    </row>
    <row r="1865" spans="1:15" x14ac:dyDescent="0.3">
      <c r="A1865" t="s">
        <v>607</v>
      </c>
      <c r="B1865" t="s">
        <v>362</v>
      </c>
      <c r="C1865" t="s">
        <v>201</v>
      </c>
      <c r="D1865">
        <v>0</v>
      </c>
      <c r="E1865">
        <v>0</v>
      </c>
      <c r="F1865">
        <v>0</v>
      </c>
      <c r="G1865">
        <v>0</v>
      </c>
      <c r="H1865">
        <v>45092</v>
      </c>
      <c r="I1865">
        <v>45092</v>
      </c>
      <c r="J1865">
        <v>0</v>
      </c>
      <c r="K1865">
        <v>0</v>
      </c>
      <c r="L1865">
        <v>0</v>
      </c>
      <c r="M1865">
        <v>0</v>
      </c>
      <c r="N1865" t="s">
        <v>520</v>
      </c>
      <c r="O1865">
        <v>2024</v>
      </c>
    </row>
    <row r="1866" spans="1:15" x14ac:dyDescent="0.3">
      <c r="A1866" t="s">
        <v>609</v>
      </c>
      <c r="B1866" t="s">
        <v>248</v>
      </c>
      <c r="C1866" t="s">
        <v>201</v>
      </c>
      <c r="D1866">
        <v>0</v>
      </c>
      <c r="E1866">
        <v>0</v>
      </c>
      <c r="F1866">
        <v>0</v>
      </c>
      <c r="G1866">
        <v>0</v>
      </c>
      <c r="H1866">
        <v>45092</v>
      </c>
      <c r="I1866">
        <v>45092</v>
      </c>
      <c r="J1866">
        <v>0</v>
      </c>
      <c r="K1866">
        <v>0</v>
      </c>
      <c r="L1866">
        <v>0</v>
      </c>
      <c r="M1866">
        <v>0</v>
      </c>
      <c r="N1866" t="s">
        <v>520</v>
      </c>
      <c r="O1866">
        <v>2024</v>
      </c>
    </row>
    <row r="1867" spans="1:15" x14ac:dyDescent="0.3">
      <c r="A1867" t="s">
        <v>616</v>
      </c>
      <c r="B1867" t="s">
        <v>250</v>
      </c>
      <c r="C1867" t="s">
        <v>201</v>
      </c>
      <c r="D1867">
        <v>0</v>
      </c>
      <c r="E1867">
        <v>0</v>
      </c>
      <c r="F1867">
        <v>0</v>
      </c>
      <c r="G1867">
        <v>0</v>
      </c>
      <c r="H1867">
        <v>45092</v>
      </c>
      <c r="I1867">
        <v>45092</v>
      </c>
      <c r="J1867">
        <v>0</v>
      </c>
      <c r="K1867">
        <v>0</v>
      </c>
      <c r="L1867">
        <v>0</v>
      </c>
      <c r="M1867">
        <v>0</v>
      </c>
      <c r="N1867" t="s">
        <v>520</v>
      </c>
      <c r="O1867">
        <v>2024</v>
      </c>
    </row>
    <row r="1868" spans="1:15" x14ac:dyDescent="0.3">
      <c r="A1868" t="s">
        <v>617</v>
      </c>
      <c r="B1868" t="s">
        <v>674</v>
      </c>
      <c r="C1868" t="s">
        <v>90</v>
      </c>
      <c r="D1868">
        <v>4</v>
      </c>
      <c r="E1868">
        <v>2504.5680000000002</v>
      </c>
      <c r="F1868">
        <v>0</v>
      </c>
      <c r="G1868">
        <v>0</v>
      </c>
      <c r="H1868">
        <v>45477</v>
      </c>
      <c r="I1868">
        <v>45477</v>
      </c>
      <c r="J1868">
        <v>2</v>
      </c>
      <c r="K1868">
        <v>1252.2840000000001</v>
      </c>
      <c r="L1868">
        <v>2</v>
      </c>
      <c r="M1868">
        <v>1252.2840000000001</v>
      </c>
      <c r="N1868" t="s">
        <v>520</v>
      </c>
      <c r="O1868">
        <v>2024</v>
      </c>
    </row>
    <row r="1869" spans="1:15" x14ac:dyDescent="0.3">
      <c r="A1869" t="s">
        <v>621</v>
      </c>
      <c r="B1869" t="s">
        <v>595</v>
      </c>
      <c r="C1869" t="s">
        <v>90</v>
      </c>
      <c r="D1869">
        <v>3</v>
      </c>
      <c r="E1869">
        <v>1878.4275000000002</v>
      </c>
      <c r="F1869">
        <v>0</v>
      </c>
      <c r="G1869">
        <v>0</v>
      </c>
      <c r="H1869">
        <v>45477</v>
      </c>
      <c r="I1869">
        <v>45477</v>
      </c>
      <c r="J1869">
        <v>0</v>
      </c>
      <c r="K1869">
        <v>0</v>
      </c>
      <c r="L1869">
        <v>3</v>
      </c>
      <c r="M1869">
        <v>1878.4275000000002</v>
      </c>
      <c r="N1869" t="s">
        <v>520</v>
      </c>
      <c r="O1869">
        <v>2024</v>
      </c>
    </row>
    <row r="1870" spans="1:15" x14ac:dyDescent="0.3">
      <c r="A1870" t="s">
        <v>618</v>
      </c>
      <c r="B1870" t="s">
        <v>596</v>
      </c>
      <c r="C1870" t="s">
        <v>90</v>
      </c>
      <c r="D1870">
        <v>3</v>
      </c>
      <c r="E1870">
        <v>1208.56</v>
      </c>
      <c r="F1870">
        <v>0</v>
      </c>
      <c r="G1870">
        <v>0</v>
      </c>
      <c r="H1870">
        <v>45477</v>
      </c>
      <c r="I1870">
        <v>45477</v>
      </c>
      <c r="J1870">
        <v>0</v>
      </c>
      <c r="K1870">
        <v>0</v>
      </c>
      <c r="L1870">
        <v>3</v>
      </c>
      <c r="M1870">
        <v>1208.56</v>
      </c>
      <c r="N1870" t="s">
        <v>520</v>
      </c>
      <c r="O1870">
        <v>2024</v>
      </c>
    </row>
    <row r="1871" spans="1:15" x14ac:dyDescent="0.3">
      <c r="A1871" t="s">
        <v>622</v>
      </c>
      <c r="B1871" t="s">
        <v>708</v>
      </c>
      <c r="C1871" t="s">
        <v>90</v>
      </c>
      <c r="D1871">
        <v>3</v>
      </c>
      <c r="E1871">
        <v>1878.4275000000002</v>
      </c>
      <c r="F1871">
        <v>0</v>
      </c>
      <c r="G1871">
        <v>0</v>
      </c>
      <c r="H1871">
        <v>45477</v>
      </c>
      <c r="I1871">
        <v>45477</v>
      </c>
      <c r="J1871">
        <v>1</v>
      </c>
      <c r="K1871">
        <v>626.14250000000004</v>
      </c>
      <c r="L1871">
        <v>2</v>
      </c>
      <c r="M1871">
        <v>1252.2850000000003</v>
      </c>
      <c r="N1871" t="s">
        <v>520</v>
      </c>
      <c r="O1871">
        <v>2024</v>
      </c>
    </row>
    <row r="1872" spans="1:15" x14ac:dyDescent="0.3">
      <c r="A1872" t="s">
        <v>623</v>
      </c>
      <c r="B1872" t="s">
        <v>369</v>
      </c>
      <c r="C1872" t="s">
        <v>90</v>
      </c>
      <c r="D1872">
        <v>6</v>
      </c>
      <c r="E1872">
        <v>256.57151020408168</v>
      </c>
      <c r="F1872">
        <v>0</v>
      </c>
      <c r="G1872">
        <v>0</v>
      </c>
      <c r="H1872">
        <v>45152</v>
      </c>
      <c r="I1872">
        <v>45152</v>
      </c>
      <c r="J1872">
        <v>1</v>
      </c>
      <c r="K1872">
        <v>42.761918367346944</v>
      </c>
      <c r="L1872">
        <v>5</v>
      </c>
      <c r="M1872">
        <v>213.80959183673474</v>
      </c>
      <c r="N1872" t="s">
        <v>520</v>
      </c>
      <c r="O1872">
        <v>2024</v>
      </c>
    </row>
    <row r="1873" spans="1:15" x14ac:dyDescent="0.3">
      <c r="A1873" t="s">
        <v>624</v>
      </c>
      <c r="B1873" t="s">
        <v>370</v>
      </c>
      <c r="C1873" t="s">
        <v>90</v>
      </c>
      <c r="D1873">
        <v>10</v>
      </c>
      <c r="E1873">
        <v>439.66666666666663</v>
      </c>
      <c r="F1873">
        <v>0</v>
      </c>
      <c r="G1873">
        <v>0</v>
      </c>
      <c r="H1873">
        <v>45092</v>
      </c>
      <c r="I1873">
        <v>45092</v>
      </c>
      <c r="J1873">
        <v>2</v>
      </c>
      <c r="K1873">
        <v>87.933333333333323</v>
      </c>
      <c r="L1873">
        <v>8</v>
      </c>
      <c r="M1873">
        <v>351.73333333333329</v>
      </c>
      <c r="N1873" t="s">
        <v>520</v>
      </c>
      <c r="O1873">
        <v>2024</v>
      </c>
    </row>
    <row r="1874" spans="1:15" x14ac:dyDescent="0.3">
      <c r="A1874" t="s">
        <v>625</v>
      </c>
      <c r="B1874" t="s">
        <v>371</v>
      </c>
      <c r="C1874" t="s">
        <v>90</v>
      </c>
      <c r="D1874">
        <v>0</v>
      </c>
      <c r="E1874">
        <v>0</v>
      </c>
      <c r="F1874">
        <v>0</v>
      </c>
      <c r="G1874">
        <v>0</v>
      </c>
      <c r="H1874">
        <v>45092</v>
      </c>
      <c r="I1874">
        <v>45092</v>
      </c>
      <c r="J1874">
        <v>0</v>
      </c>
      <c r="K1874">
        <v>0</v>
      </c>
      <c r="L1874">
        <v>0</v>
      </c>
      <c r="M1874">
        <v>0</v>
      </c>
      <c r="N1874" t="s">
        <v>520</v>
      </c>
      <c r="O1874">
        <v>2024</v>
      </c>
    </row>
    <row r="1875" spans="1:15" x14ac:dyDescent="0.3">
      <c r="A1875" t="s">
        <v>626</v>
      </c>
      <c r="B1875" t="s">
        <v>597</v>
      </c>
      <c r="C1875" t="s">
        <v>90</v>
      </c>
      <c r="D1875">
        <v>18</v>
      </c>
      <c r="E1875">
        <v>384.76400000000001</v>
      </c>
      <c r="F1875">
        <v>0</v>
      </c>
      <c r="G1875">
        <v>0</v>
      </c>
      <c r="H1875">
        <v>45152</v>
      </c>
      <c r="I1875">
        <v>45152</v>
      </c>
      <c r="J1875">
        <v>0</v>
      </c>
      <c r="K1875">
        <v>0</v>
      </c>
      <c r="L1875">
        <v>18</v>
      </c>
      <c r="M1875">
        <v>384.76400000000001</v>
      </c>
      <c r="N1875" t="s">
        <v>520</v>
      </c>
      <c r="O1875">
        <v>2024</v>
      </c>
    </row>
    <row r="1876" spans="1:15" x14ac:dyDescent="0.3">
      <c r="A1876" t="s">
        <v>627</v>
      </c>
      <c r="B1876" t="s">
        <v>598</v>
      </c>
      <c r="C1876" t="s">
        <v>90</v>
      </c>
      <c r="D1876">
        <v>6</v>
      </c>
      <c r="E1876">
        <v>83.644000000000005</v>
      </c>
      <c r="F1876">
        <v>0</v>
      </c>
      <c r="G1876">
        <v>0</v>
      </c>
      <c r="H1876">
        <v>45152</v>
      </c>
      <c r="I1876">
        <v>45152</v>
      </c>
      <c r="J1876">
        <v>0</v>
      </c>
      <c r="K1876">
        <v>0</v>
      </c>
      <c r="L1876">
        <v>6</v>
      </c>
      <c r="M1876">
        <v>83.644000000000005</v>
      </c>
      <c r="N1876" t="s">
        <v>520</v>
      </c>
      <c r="O1876">
        <v>2024</v>
      </c>
    </row>
    <row r="1877" spans="1:15" x14ac:dyDescent="0.3">
      <c r="A1877" t="s">
        <v>628</v>
      </c>
      <c r="B1877" t="s">
        <v>675</v>
      </c>
      <c r="C1877" t="s">
        <v>90</v>
      </c>
      <c r="D1877">
        <v>12</v>
      </c>
      <c r="E1877">
        <v>236.87733333333335</v>
      </c>
      <c r="F1877">
        <v>0</v>
      </c>
      <c r="G1877">
        <v>0</v>
      </c>
      <c r="H1877">
        <v>45554</v>
      </c>
      <c r="I1877">
        <v>45554</v>
      </c>
      <c r="J1877">
        <v>1</v>
      </c>
      <c r="K1877">
        <v>19.739777777777778</v>
      </c>
      <c r="L1877">
        <v>11</v>
      </c>
      <c r="M1877">
        <v>215.34</v>
      </c>
      <c r="N1877" t="s">
        <v>520</v>
      </c>
      <c r="O1877">
        <v>2024</v>
      </c>
    </row>
    <row r="1878" spans="1:15" x14ac:dyDescent="0.3">
      <c r="A1878" t="s">
        <v>629</v>
      </c>
      <c r="B1878" t="s">
        <v>599</v>
      </c>
      <c r="C1878" t="s">
        <v>90</v>
      </c>
      <c r="D1878">
        <v>15</v>
      </c>
      <c r="E1878">
        <v>359.53800000000001</v>
      </c>
      <c r="F1878">
        <v>0</v>
      </c>
      <c r="G1878">
        <v>0</v>
      </c>
      <c r="H1878">
        <v>45152</v>
      </c>
      <c r="I1878">
        <v>45152</v>
      </c>
      <c r="J1878">
        <v>1</v>
      </c>
      <c r="K1878">
        <v>23.969200000000001</v>
      </c>
      <c r="L1878">
        <v>14</v>
      </c>
      <c r="M1878">
        <v>335.56880000000001</v>
      </c>
      <c r="N1878" t="s">
        <v>520</v>
      </c>
      <c r="O1878">
        <v>2024</v>
      </c>
    </row>
    <row r="1879" spans="1:15" x14ac:dyDescent="0.3">
      <c r="A1879" t="s">
        <v>630</v>
      </c>
      <c r="B1879" t="s">
        <v>600</v>
      </c>
      <c r="C1879" t="s">
        <v>90</v>
      </c>
      <c r="D1879">
        <v>2</v>
      </c>
      <c r="E1879">
        <v>35.21</v>
      </c>
      <c r="F1879">
        <v>0</v>
      </c>
      <c r="G1879">
        <v>0</v>
      </c>
      <c r="H1879">
        <v>45152</v>
      </c>
      <c r="I1879">
        <v>45152</v>
      </c>
      <c r="J1879">
        <v>0</v>
      </c>
      <c r="L1879">
        <v>2</v>
      </c>
      <c r="M1879">
        <v>35.21</v>
      </c>
      <c r="N1879" t="s">
        <v>520</v>
      </c>
      <c r="O1879">
        <v>2024</v>
      </c>
    </row>
    <row r="1880" spans="1:15" x14ac:dyDescent="0.3">
      <c r="A1880" t="s">
        <v>631</v>
      </c>
      <c r="B1880" t="s">
        <v>601</v>
      </c>
      <c r="C1880" t="s">
        <v>90</v>
      </c>
      <c r="D1880">
        <v>1</v>
      </c>
      <c r="E1880">
        <v>17.605</v>
      </c>
      <c r="F1880">
        <v>0</v>
      </c>
      <c r="G1880">
        <v>0</v>
      </c>
      <c r="H1880">
        <v>45152</v>
      </c>
      <c r="I1880">
        <v>45152</v>
      </c>
      <c r="J1880">
        <v>0</v>
      </c>
      <c r="L1880">
        <v>1</v>
      </c>
      <c r="M1880">
        <v>17.605</v>
      </c>
      <c r="N1880" t="s">
        <v>520</v>
      </c>
      <c r="O1880">
        <v>2024</v>
      </c>
    </row>
    <row r="1881" spans="1:15" x14ac:dyDescent="0.3">
      <c r="A1881" t="s">
        <v>632</v>
      </c>
      <c r="B1881" t="s">
        <v>602</v>
      </c>
      <c r="C1881" t="s">
        <v>90</v>
      </c>
      <c r="D1881">
        <v>1</v>
      </c>
      <c r="E1881">
        <v>17.605</v>
      </c>
      <c r="F1881">
        <v>0</v>
      </c>
      <c r="G1881">
        <v>0</v>
      </c>
      <c r="H1881">
        <v>45152</v>
      </c>
      <c r="I1881">
        <v>45152</v>
      </c>
      <c r="J1881">
        <v>0</v>
      </c>
      <c r="L1881">
        <v>1</v>
      </c>
      <c r="M1881">
        <v>17.605</v>
      </c>
      <c r="N1881" t="s">
        <v>520</v>
      </c>
      <c r="O1881">
        <v>2024</v>
      </c>
    </row>
    <row r="1882" spans="1:15" x14ac:dyDescent="0.3">
      <c r="A1882" t="s">
        <v>633</v>
      </c>
      <c r="B1882" t="s">
        <v>603</v>
      </c>
      <c r="C1882" t="s">
        <v>90</v>
      </c>
      <c r="D1882">
        <v>10</v>
      </c>
      <c r="E1882">
        <v>187.94181818181818</v>
      </c>
      <c r="F1882">
        <v>0</v>
      </c>
      <c r="G1882">
        <v>0</v>
      </c>
      <c r="H1882">
        <v>45152</v>
      </c>
      <c r="I1882">
        <v>45152</v>
      </c>
      <c r="J1882">
        <v>3</v>
      </c>
      <c r="K1882">
        <v>56.382545454545458</v>
      </c>
      <c r="L1882">
        <v>7</v>
      </c>
      <c r="M1882">
        <v>131.55927272727271</v>
      </c>
      <c r="N1882" t="s">
        <v>520</v>
      </c>
      <c r="O1882">
        <v>2024</v>
      </c>
    </row>
    <row r="1883" spans="1:15" x14ac:dyDescent="0.3">
      <c r="A1883" t="s">
        <v>634</v>
      </c>
      <c r="B1883" t="s">
        <v>604</v>
      </c>
      <c r="C1883" t="s">
        <v>90</v>
      </c>
      <c r="D1883">
        <v>7</v>
      </c>
      <c r="E1883">
        <v>128.44300000000001</v>
      </c>
      <c r="F1883">
        <v>0</v>
      </c>
      <c r="G1883">
        <v>0</v>
      </c>
      <c r="H1883">
        <v>45152</v>
      </c>
      <c r="I1883">
        <v>45152</v>
      </c>
      <c r="J1883">
        <v>0</v>
      </c>
      <c r="K1883">
        <v>0</v>
      </c>
      <c r="L1883">
        <v>7</v>
      </c>
      <c r="M1883">
        <v>128.44300000000001</v>
      </c>
      <c r="N1883" t="s">
        <v>520</v>
      </c>
      <c r="O1883">
        <v>2024</v>
      </c>
    </row>
    <row r="1884" spans="1:15" x14ac:dyDescent="0.3">
      <c r="A1884" t="s">
        <v>635</v>
      </c>
      <c r="B1884" t="s">
        <v>606</v>
      </c>
      <c r="C1884" t="s">
        <v>90</v>
      </c>
      <c r="D1884">
        <v>12</v>
      </c>
      <c r="E1884">
        <v>238.76861538461537</v>
      </c>
      <c r="F1884">
        <v>0</v>
      </c>
      <c r="G1884">
        <v>0</v>
      </c>
      <c r="H1884">
        <v>45152</v>
      </c>
      <c r="I1884">
        <v>45152</v>
      </c>
      <c r="J1884">
        <v>1</v>
      </c>
      <c r="K1884">
        <v>19.897384615384613</v>
      </c>
      <c r="L1884">
        <v>11</v>
      </c>
      <c r="M1884">
        <v>218.87123076923075</v>
      </c>
      <c r="N1884" t="s">
        <v>520</v>
      </c>
      <c r="O1884">
        <v>2024</v>
      </c>
    </row>
    <row r="1885" spans="1:15" x14ac:dyDescent="0.3">
      <c r="A1885" t="s">
        <v>636</v>
      </c>
      <c r="B1885" t="s">
        <v>608</v>
      </c>
      <c r="C1885" t="s">
        <v>90</v>
      </c>
      <c r="D1885">
        <v>11</v>
      </c>
      <c r="E1885">
        <v>213.80700000000002</v>
      </c>
      <c r="F1885">
        <v>0</v>
      </c>
      <c r="G1885">
        <v>0</v>
      </c>
      <c r="H1885">
        <v>45152</v>
      </c>
      <c r="I1885">
        <v>45152</v>
      </c>
      <c r="J1885">
        <v>0</v>
      </c>
      <c r="K1885">
        <v>0</v>
      </c>
      <c r="L1885">
        <v>11</v>
      </c>
      <c r="M1885">
        <v>213.80700000000002</v>
      </c>
      <c r="N1885" t="s">
        <v>520</v>
      </c>
      <c r="O1885">
        <v>2024</v>
      </c>
    </row>
    <row r="1886" spans="1:15" x14ac:dyDescent="0.3">
      <c r="A1886" t="s">
        <v>637</v>
      </c>
      <c r="B1886" t="s">
        <v>610</v>
      </c>
      <c r="C1886" t="s">
        <v>90</v>
      </c>
      <c r="D1886">
        <v>10</v>
      </c>
      <c r="E1886">
        <v>223.55636363636367</v>
      </c>
      <c r="F1886">
        <v>0</v>
      </c>
      <c r="G1886">
        <v>0</v>
      </c>
      <c r="H1886">
        <v>45152</v>
      </c>
      <c r="I1886">
        <v>45152</v>
      </c>
      <c r="J1886">
        <v>1</v>
      </c>
      <c r="K1886">
        <v>22.355636363636368</v>
      </c>
      <c r="L1886">
        <v>9</v>
      </c>
      <c r="M1886">
        <v>201.20072727272731</v>
      </c>
      <c r="N1886" t="s">
        <v>520</v>
      </c>
      <c r="O1886">
        <v>2024</v>
      </c>
    </row>
    <row r="1887" spans="1:15" x14ac:dyDescent="0.3">
      <c r="A1887" t="s">
        <v>638</v>
      </c>
      <c r="B1887" t="s">
        <v>373</v>
      </c>
      <c r="C1887" t="s">
        <v>90</v>
      </c>
      <c r="D1887">
        <v>8</v>
      </c>
      <c r="E1887">
        <v>1659.9059999999999</v>
      </c>
      <c r="F1887">
        <v>0</v>
      </c>
      <c r="G1887">
        <v>0</v>
      </c>
      <c r="H1887">
        <v>45152</v>
      </c>
      <c r="I1887">
        <v>45152</v>
      </c>
      <c r="J1887">
        <v>1</v>
      </c>
      <c r="K1887">
        <v>207.48824999999999</v>
      </c>
      <c r="L1887">
        <v>7</v>
      </c>
      <c r="M1887">
        <v>1452.4177500000001</v>
      </c>
      <c r="N1887" t="s">
        <v>520</v>
      </c>
      <c r="O1887">
        <v>2024</v>
      </c>
    </row>
    <row r="1888" spans="1:15" x14ac:dyDescent="0.3">
      <c r="A1888" t="s">
        <v>639</v>
      </c>
      <c r="B1888" t="s">
        <v>611</v>
      </c>
      <c r="C1888" t="s">
        <v>201</v>
      </c>
      <c r="D1888">
        <v>7</v>
      </c>
      <c r="E1888">
        <v>469.65449999999993</v>
      </c>
      <c r="F1888">
        <v>0</v>
      </c>
      <c r="G1888">
        <v>0</v>
      </c>
      <c r="H1888">
        <v>45152</v>
      </c>
      <c r="I1888">
        <v>45152</v>
      </c>
      <c r="J1888">
        <v>3</v>
      </c>
      <c r="K1888">
        <v>201.28049999999996</v>
      </c>
      <c r="L1888">
        <v>4</v>
      </c>
      <c r="M1888">
        <v>268.37399999999997</v>
      </c>
      <c r="N1888" t="s">
        <v>520</v>
      </c>
      <c r="O1888">
        <v>2024</v>
      </c>
    </row>
    <row r="1889" spans="1:15" x14ac:dyDescent="0.3">
      <c r="A1889" t="s">
        <v>640</v>
      </c>
      <c r="B1889" t="s">
        <v>374</v>
      </c>
      <c r="C1889" t="s">
        <v>90</v>
      </c>
      <c r="D1889">
        <v>11</v>
      </c>
      <c r="E1889">
        <v>322.14</v>
      </c>
      <c r="F1889">
        <v>0</v>
      </c>
      <c r="G1889">
        <v>0</v>
      </c>
      <c r="H1889">
        <v>45092</v>
      </c>
      <c r="I1889">
        <v>45092</v>
      </c>
      <c r="J1889">
        <v>0</v>
      </c>
      <c r="K1889">
        <v>0</v>
      </c>
      <c r="L1889">
        <v>11</v>
      </c>
      <c r="M1889">
        <v>322.14</v>
      </c>
      <c r="N1889" t="s">
        <v>520</v>
      </c>
      <c r="O1889">
        <v>2024</v>
      </c>
    </row>
    <row r="1890" spans="1:15" x14ac:dyDescent="0.3">
      <c r="A1890" t="s">
        <v>641</v>
      </c>
      <c r="B1890" t="s">
        <v>612</v>
      </c>
      <c r="C1890" t="s">
        <v>261</v>
      </c>
      <c r="D1890">
        <v>7</v>
      </c>
      <c r="E1890">
        <v>506.87</v>
      </c>
      <c r="F1890">
        <v>0</v>
      </c>
      <c r="G1890">
        <v>0</v>
      </c>
      <c r="H1890">
        <v>45152</v>
      </c>
      <c r="I1890">
        <v>45152</v>
      </c>
      <c r="J1890">
        <v>1</v>
      </c>
      <c r="K1890">
        <v>72.41</v>
      </c>
      <c r="L1890">
        <v>6</v>
      </c>
      <c r="M1890">
        <v>434.46000000000004</v>
      </c>
      <c r="N1890" t="s">
        <v>520</v>
      </c>
      <c r="O1890">
        <v>2024</v>
      </c>
    </row>
    <row r="1891" spans="1:15" x14ac:dyDescent="0.3">
      <c r="A1891" t="s">
        <v>642</v>
      </c>
      <c r="B1891" t="s">
        <v>613</v>
      </c>
      <c r="C1891" t="s">
        <v>90</v>
      </c>
      <c r="D1891">
        <v>4</v>
      </c>
      <c r="E1891">
        <v>1715.248</v>
      </c>
      <c r="F1891">
        <v>0</v>
      </c>
      <c r="G1891">
        <v>0</v>
      </c>
      <c r="H1891">
        <v>45152</v>
      </c>
      <c r="I1891">
        <v>45152</v>
      </c>
      <c r="J1891">
        <v>0</v>
      </c>
      <c r="K1891">
        <v>0</v>
      </c>
      <c r="L1891">
        <v>4</v>
      </c>
      <c r="M1891">
        <v>1715.248</v>
      </c>
      <c r="N1891" t="s">
        <v>520</v>
      </c>
      <c r="O1891">
        <v>2024</v>
      </c>
    </row>
    <row r="1892" spans="1:15" x14ac:dyDescent="0.3">
      <c r="A1892" t="s">
        <v>643</v>
      </c>
      <c r="B1892" t="s">
        <v>375</v>
      </c>
      <c r="C1892" t="s">
        <v>90</v>
      </c>
      <c r="D1892">
        <v>0</v>
      </c>
      <c r="E1892">
        <v>0</v>
      </c>
      <c r="F1892">
        <v>0</v>
      </c>
      <c r="G1892">
        <v>0</v>
      </c>
      <c r="H1892">
        <v>45092</v>
      </c>
      <c r="I1892">
        <v>45092</v>
      </c>
      <c r="J1892">
        <v>0</v>
      </c>
      <c r="K1892">
        <v>0</v>
      </c>
      <c r="L1892">
        <v>0</v>
      </c>
      <c r="M1892">
        <v>0</v>
      </c>
      <c r="N1892" t="s">
        <v>520</v>
      </c>
      <c r="O1892">
        <v>2024</v>
      </c>
    </row>
    <row r="1893" spans="1:15" x14ac:dyDescent="0.3">
      <c r="A1893" t="s">
        <v>644</v>
      </c>
      <c r="B1893" t="s">
        <v>508</v>
      </c>
      <c r="C1893" t="s">
        <v>90</v>
      </c>
      <c r="D1893">
        <v>1</v>
      </c>
      <c r="E1893">
        <v>6491.03</v>
      </c>
      <c r="F1893">
        <v>0</v>
      </c>
      <c r="G1893">
        <v>0</v>
      </c>
      <c r="H1893">
        <v>45092</v>
      </c>
      <c r="I1893">
        <v>45092</v>
      </c>
      <c r="J1893">
        <v>0</v>
      </c>
      <c r="K1893">
        <v>0</v>
      </c>
      <c r="L1893">
        <v>1</v>
      </c>
      <c r="M1893">
        <v>6491.03</v>
      </c>
      <c r="N1893" t="s">
        <v>520</v>
      </c>
      <c r="O1893">
        <v>2024</v>
      </c>
    </row>
    <row r="1894" spans="1:15" x14ac:dyDescent="0.3">
      <c r="A1894" t="s">
        <v>645</v>
      </c>
      <c r="B1894" t="s">
        <v>509</v>
      </c>
      <c r="C1894" t="s">
        <v>90</v>
      </c>
      <c r="D1894">
        <v>1</v>
      </c>
      <c r="E1894">
        <v>6491.0299999999988</v>
      </c>
      <c r="F1894">
        <v>0</v>
      </c>
      <c r="G1894">
        <v>0</v>
      </c>
      <c r="H1894">
        <v>45092</v>
      </c>
      <c r="I1894">
        <v>45092</v>
      </c>
      <c r="J1894">
        <v>0</v>
      </c>
      <c r="K1894">
        <v>0</v>
      </c>
      <c r="L1894">
        <v>1</v>
      </c>
      <c r="M1894">
        <v>6491.0299999999988</v>
      </c>
      <c r="N1894" t="s">
        <v>520</v>
      </c>
      <c r="O1894">
        <v>2024</v>
      </c>
    </row>
    <row r="1895" spans="1:15" x14ac:dyDescent="0.3">
      <c r="A1895" t="s">
        <v>646</v>
      </c>
      <c r="B1895" t="s">
        <v>614</v>
      </c>
      <c r="C1895" t="s">
        <v>90</v>
      </c>
      <c r="D1895">
        <v>9</v>
      </c>
      <c r="E1895">
        <v>600.63</v>
      </c>
      <c r="F1895">
        <v>0</v>
      </c>
      <c r="G1895">
        <v>0</v>
      </c>
      <c r="H1895">
        <v>45152</v>
      </c>
      <c r="I1895">
        <v>45152</v>
      </c>
      <c r="J1895">
        <v>4</v>
      </c>
      <c r="K1895">
        <v>266.94666666666666</v>
      </c>
      <c r="L1895">
        <v>5</v>
      </c>
      <c r="M1895">
        <v>333.68333333333334</v>
      </c>
      <c r="N1895" t="s">
        <v>520</v>
      </c>
      <c r="O1895">
        <v>2024</v>
      </c>
    </row>
    <row r="1896" spans="1:15" x14ac:dyDescent="0.3">
      <c r="A1896" t="s">
        <v>647</v>
      </c>
      <c r="B1896" t="s">
        <v>615</v>
      </c>
      <c r="C1896" t="s">
        <v>90</v>
      </c>
      <c r="D1896">
        <v>0</v>
      </c>
      <c r="E1896">
        <v>0</v>
      </c>
      <c r="F1896">
        <v>0</v>
      </c>
      <c r="G1896">
        <v>0</v>
      </c>
      <c r="H1896">
        <v>45152</v>
      </c>
      <c r="I1896">
        <v>45152</v>
      </c>
      <c r="J1896" t="s">
        <v>658</v>
      </c>
      <c r="K1896">
        <v>0</v>
      </c>
      <c r="L1896">
        <v>0</v>
      </c>
      <c r="M1896">
        <v>0</v>
      </c>
      <c r="N1896" t="s">
        <v>520</v>
      </c>
      <c r="O1896">
        <v>2024</v>
      </c>
    </row>
    <row r="1897" spans="1:15" x14ac:dyDescent="0.3">
      <c r="A1897" t="s">
        <v>648</v>
      </c>
      <c r="B1897" t="s">
        <v>709</v>
      </c>
      <c r="C1897" t="s">
        <v>570</v>
      </c>
      <c r="D1897">
        <v>4</v>
      </c>
      <c r="E1897">
        <v>4460</v>
      </c>
      <c r="F1897">
        <v>0</v>
      </c>
      <c r="G1897">
        <v>0</v>
      </c>
      <c r="H1897">
        <v>45397</v>
      </c>
      <c r="I1897">
        <v>45397</v>
      </c>
      <c r="J1897">
        <v>1</v>
      </c>
      <c r="K1897">
        <v>1115</v>
      </c>
      <c r="L1897">
        <v>3</v>
      </c>
      <c r="M1897">
        <v>3345</v>
      </c>
      <c r="N1897" t="s">
        <v>520</v>
      </c>
      <c r="O1897">
        <v>2024</v>
      </c>
    </row>
    <row r="1898" spans="1:15" x14ac:dyDescent="0.3">
      <c r="A1898" t="s">
        <v>649</v>
      </c>
      <c r="B1898" t="s">
        <v>710</v>
      </c>
      <c r="C1898" t="s">
        <v>570</v>
      </c>
      <c r="D1898">
        <v>4</v>
      </c>
      <c r="E1898">
        <v>18408</v>
      </c>
      <c r="F1898">
        <v>0</v>
      </c>
      <c r="G1898">
        <v>0</v>
      </c>
      <c r="H1898">
        <v>45397</v>
      </c>
      <c r="I1898">
        <v>45397</v>
      </c>
      <c r="J1898">
        <v>0</v>
      </c>
      <c r="K1898">
        <v>0</v>
      </c>
      <c r="L1898">
        <v>4</v>
      </c>
      <c r="M1898">
        <v>18408</v>
      </c>
      <c r="N1898" t="s">
        <v>520</v>
      </c>
      <c r="O1898">
        <v>2024</v>
      </c>
    </row>
    <row r="1899" spans="1:15" x14ac:dyDescent="0.3">
      <c r="A1899" t="s">
        <v>650</v>
      </c>
      <c r="B1899" t="s">
        <v>377</v>
      </c>
      <c r="C1899" t="s">
        <v>90</v>
      </c>
      <c r="D1899">
        <v>7</v>
      </c>
      <c r="E1899">
        <v>28806.75</v>
      </c>
      <c r="F1899">
        <v>0</v>
      </c>
      <c r="G1899">
        <v>0</v>
      </c>
      <c r="H1899">
        <v>45092</v>
      </c>
      <c r="I1899">
        <v>45092</v>
      </c>
      <c r="J1899">
        <v>0</v>
      </c>
      <c r="K1899">
        <v>0</v>
      </c>
      <c r="L1899">
        <v>7</v>
      </c>
      <c r="M1899">
        <v>28806.75</v>
      </c>
      <c r="N1899" t="s">
        <v>520</v>
      </c>
      <c r="O1899">
        <v>2024</v>
      </c>
    </row>
    <row r="1900" spans="1:15" x14ac:dyDescent="0.3">
      <c r="A1900" t="s">
        <v>651</v>
      </c>
      <c r="B1900" t="s">
        <v>378</v>
      </c>
      <c r="C1900" t="s">
        <v>90</v>
      </c>
      <c r="D1900">
        <v>0</v>
      </c>
      <c r="E1900">
        <v>0</v>
      </c>
      <c r="F1900">
        <v>0</v>
      </c>
      <c r="G1900">
        <v>0</v>
      </c>
      <c r="H1900">
        <v>45092</v>
      </c>
      <c r="I1900">
        <v>45092</v>
      </c>
      <c r="J1900">
        <v>0</v>
      </c>
      <c r="K1900">
        <v>0</v>
      </c>
      <c r="L1900">
        <v>0</v>
      </c>
      <c r="M1900">
        <v>0</v>
      </c>
      <c r="N1900" t="s">
        <v>520</v>
      </c>
      <c r="O1900">
        <v>2024</v>
      </c>
    </row>
    <row r="1901" spans="1:15" x14ac:dyDescent="0.3">
      <c r="A1901" t="s">
        <v>652</v>
      </c>
      <c r="B1901" t="s">
        <v>711</v>
      </c>
      <c r="C1901" t="s">
        <v>90</v>
      </c>
      <c r="D1901">
        <v>0</v>
      </c>
      <c r="E1901">
        <v>0</v>
      </c>
      <c r="F1901">
        <v>0</v>
      </c>
      <c r="G1901">
        <v>0</v>
      </c>
      <c r="H1901">
        <v>45397</v>
      </c>
      <c r="I1901">
        <v>45397</v>
      </c>
      <c r="J1901">
        <v>0</v>
      </c>
      <c r="K1901">
        <v>0</v>
      </c>
      <c r="L1901">
        <v>0</v>
      </c>
      <c r="M1901">
        <v>0</v>
      </c>
      <c r="N1901" t="s">
        <v>520</v>
      </c>
      <c r="O1901">
        <v>2024</v>
      </c>
    </row>
    <row r="1902" spans="1:15" x14ac:dyDescent="0.3">
      <c r="A1902" t="s">
        <v>653</v>
      </c>
      <c r="B1902" t="s">
        <v>712</v>
      </c>
      <c r="C1902" t="s">
        <v>90</v>
      </c>
      <c r="D1902">
        <v>0</v>
      </c>
      <c r="E1902">
        <v>0</v>
      </c>
      <c r="F1902">
        <v>0</v>
      </c>
      <c r="G1902">
        <v>0</v>
      </c>
      <c r="H1902">
        <v>45397</v>
      </c>
      <c r="I1902">
        <v>45397</v>
      </c>
      <c r="J1902">
        <v>0</v>
      </c>
      <c r="K1902">
        <v>0</v>
      </c>
      <c r="L1902">
        <v>0</v>
      </c>
      <c r="M1902">
        <v>0</v>
      </c>
      <c r="N1902" t="s">
        <v>520</v>
      </c>
      <c r="O1902">
        <v>2024</v>
      </c>
    </row>
    <row r="1903" spans="1:15" x14ac:dyDescent="0.3">
      <c r="A1903" t="s">
        <v>713</v>
      </c>
      <c r="B1903" t="s">
        <v>714</v>
      </c>
      <c r="C1903" t="s">
        <v>90</v>
      </c>
      <c r="D1903">
        <v>0</v>
      </c>
      <c r="E1903">
        <v>0</v>
      </c>
      <c r="F1903">
        <v>0</v>
      </c>
      <c r="G1903">
        <v>0</v>
      </c>
      <c r="H1903">
        <v>45397</v>
      </c>
      <c r="I1903">
        <v>45397</v>
      </c>
      <c r="J1903">
        <v>0</v>
      </c>
      <c r="K1903">
        <v>0</v>
      </c>
      <c r="L1903">
        <v>0</v>
      </c>
      <c r="M1903">
        <v>0</v>
      </c>
      <c r="N1903" t="s">
        <v>520</v>
      </c>
      <c r="O1903">
        <v>2024</v>
      </c>
    </row>
    <row r="1904" spans="1:15" x14ac:dyDescent="0.3">
      <c r="A1904" t="s">
        <v>715</v>
      </c>
      <c r="B1904" t="s">
        <v>381</v>
      </c>
      <c r="C1904" t="s">
        <v>90</v>
      </c>
      <c r="D1904">
        <v>0</v>
      </c>
      <c r="E1904">
        <v>0</v>
      </c>
      <c r="F1904">
        <v>0</v>
      </c>
      <c r="G1904">
        <v>0</v>
      </c>
      <c r="H1904">
        <v>45397</v>
      </c>
      <c r="I1904">
        <v>45397</v>
      </c>
      <c r="J1904">
        <v>0</v>
      </c>
      <c r="K1904">
        <v>0</v>
      </c>
      <c r="L1904">
        <v>0</v>
      </c>
      <c r="M1904">
        <v>0</v>
      </c>
      <c r="N1904" t="s">
        <v>520</v>
      </c>
      <c r="O1904">
        <v>2024</v>
      </c>
    </row>
    <row r="1905" spans="1:15" ht="15.6" x14ac:dyDescent="0.3">
      <c r="A1905" s="2" t="s">
        <v>13</v>
      </c>
      <c r="B1905" s="2" t="s">
        <v>14</v>
      </c>
      <c r="C1905" s="2" t="s">
        <v>90</v>
      </c>
      <c r="D1905" s="2">
        <v>36</v>
      </c>
      <c r="E1905" s="2">
        <v>6500</v>
      </c>
      <c r="F1905" s="2">
        <v>0</v>
      </c>
      <c r="G1905" s="2">
        <v>0</v>
      </c>
      <c r="H1905" s="2">
        <v>45086</v>
      </c>
      <c r="I1905" s="2">
        <v>45086</v>
      </c>
      <c r="J1905" s="2">
        <v>27</v>
      </c>
      <c r="K1905" s="2">
        <v>4875</v>
      </c>
      <c r="L1905" s="2">
        <v>36</v>
      </c>
      <c r="M1905" s="2">
        <v>1625</v>
      </c>
      <c r="N1905" s="1" t="s">
        <v>368</v>
      </c>
      <c r="O1905" s="1">
        <v>2025</v>
      </c>
    </row>
    <row r="1906" spans="1:15" ht="15.6" x14ac:dyDescent="0.3">
      <c r="A1906" s="2" t="s">
        <v>257</v>
      </c>
      <c r="B1906" s="2" t="s">
        <v>524</v>
      </c>
      <c r="C1906" s="2" t="s">
        <v>90</v>
      </c>
      <c r="D1906" s="2">
        <v>31</v>
      </c>
      <c r="E1906" s="2">
        <v>5937.5363725490197</v>
      </c>
      <c r="F1906" s="2">
        <v>0</v>
      </c>
      <c r="G1906" s="2">
        <v>0</v>
      </c>
      <c r="H1906" s="2">
        <v>45086</v>
      </c>
      <c r="I1906" s="2">
        <v>45086</v>
      </c>
      <c r="J1906" s="2">
        <v>10</v>
      </c>
      <c r="K1906" s="2">
        <v>1915.3343137254901</v>
      </c>
      <c r="L1906" s="2">
        <v>31</v>
      </c>
      <c r="M1906" s="2">
        <v>4022.2020588235296</v>
      </c>
      <c r="N1906" s="1" t="s">
        <v>368</v>
      </c>
      <c r="O1906" s="1">
        <v>2025</v>
      </c>
    </row>
    <row r="1907" spans="1:15" ht="15.6" x14ac:dyDescent="0.3">
      <c r="A1907" s="2" t="s">
        <v>259</v>
      </c>
      <c r="B1907" s="2" t="s">
        <v>525</v>
      </c>
      <c r="C1907" s="2" t="s">
        <v>90</v>
      </c>
      <c r="D1907" s="2">
        <v>29</v>
      </c>
      <c r="E1907" s="2">
        <v>8679.119999999999</v>
      </c>
      <c r="F1907" s="2">
        <v>0</v>
      </c>
      <c r="G1907" s="2">
        <v>0</v>
      </c>
      <c r="H1907" s="2">
        <v>45086</v>
      </c>
      <c r="I1907" s="2">
        <v>45086</v>
      </c>
      <c r="J1907" s="2">
        <v>19</v>
      </c>
      <c r="K1907" s="2">
        <v>5686.32</v>
      </c>
      <c r="L1907" s="2">
        <v>29</v>
      </c>
      <c r="M1907" s="2">
        <v>2992.7999999999993</v>
      </c>
      <c r="N1907" s="1" t="s">
        <v>368</v>
      </c>
      <c r="O1907" s="1">
        <v>2025</v>
      </c>
    </row>
    <row r="1908" spans="1:15" ht="15.6" x14ac:dyDescent="0.3">
      <c r="A1908" s="2" t="s">
        <v>260</v>
      </c>
      <c r="B1908" s="2" t="s">
        <v>17</v>
      </c>
      <c r="C1908" s="2" t="s">
        <v>261</v>
      </c>
      <c r="D1908" s="2">
        <v>6</v>
      </c>
      <c r="E1908" s="2">
        <v>2051.9933333333333</v>
      </c>
      <c r="F1908" s="2">
        <v>0</v>
      </c>
      <c r="G1908" s="2">
        <v>0</v>
      </c>
      <c r="H1908" s="2">
        <v>45086</v>
      </c>
      <c r="I1908" s="2">
        <v>45086</v>
      </c>
      <c r="J1908" s="2">
        <v>0</v>
      </c>
      <c r="K1908" s="2">
        <v>0</v>
      </c>
      <c r="L1908" s="2">
        <v>6</v>
      </c>
      <c r="M1908" s="2">
        <v>2051.9933333333333</v>
      </c>
      <c r="N1908" s="1" t="s">
        <v>368</v>
      </c>
      <c r="O1908" s="1">
        <v>2025</v>
      </c>
    </row>
    <row r="1909" spans="1:15" ht="15.6" x14ac:dyDescent="0.3">
      <c r="A1909" s="2" t="s">
        <v>262</v>
      </c>
      <c r="B1909" s="2" t="s">
        <v>18</v>
      </c>
      <c r="C1909" s="2" t="s">
        <v>261</v>
      </c>
      <c r="D1909" s="2">
        <v>5</v>
      </c>
      <c r="E1909" s="2">
        <v>1709.9950000000001</v>
      </c>
      <c r="F1909" s="2">
        <v>0</v>
      </c>
      <c r="G1909" s="2">
        <v>0</v>
      </c>
      <c r="H1909" s="2">
        <v>45086</v>
      </c>
      <c r="I1909" s="2">
        <v>45086</v>
      </c>
      <c r="J1909" s="2">
        <v>2</v>
      </c>
      <c r="K1909" s="2">
        <v>683.99800000000005</v>
      </c>
      <c r="L1909" s="2">
        <v>5</v>
      </c>
      <c r="M1909" s="2">
        <v>1025.9970000000001</v>
      </c>
      <c r="N1909" s="1" t="s">
        <v>368</v>
      </c>
      <c r="O1909" s="1">
        <v>2025</v>
      </c>
    </row>
    <row r="1910" spans="1:15" ht="15.6" x14ac:dyDescent="0.3">
      <c r="A1910" s="2" t="s">
        <v>263</v>
      </c>
      <c r="B1910" s="2" t="s">
        <v>19</v>
      </c>
      <c r="C1910" s="2" t="s">
        <v>261</v>
      </c>
      <c r="D1910" s="2">
        <v>3</v>
      </c>
      <c r="E1910" s="2">
        <v>1079.97</v>
      </c>
      <c r="F1910" s="2">
        <v>0</v>
      </c>
      <c r="G1910" s="2">
        <v>0</v>
      </c>
      <c r="H1910" s="2">
        <v>45086</v>
      </c>
      <c r="I1910" s="2">
        <v>45086</v>
      </c>
      <c r="J1910" s="2">
        <v>0</v>
      </c>
      <c r="K1910" s="2">
        <v>0</v>
      </c>
      <c r="L1910" s="2">
        <v>3</v>
      </c>
      <c r="M1910" s="2">
        <v>1079.97</v>
      </c>
      <c r="N1910" s="1" t="s">
        <v>368</v>
      </c>
      <c r="O1910" s="1">
        <v>2025</v>
      </c>
    </row>
    <row r="1911" spans="1:15" ht="15.6" x14ac:dyDescent="0.3">
      <c r="A1911" s="2" t="s">
        <v>392</v>
      </c>
      <c r="B1911" s="2" t="s">
        <v>526</v>
      </c>
      <c r="C1911" s="2" t="s">
        <v>261</v>
      </c>
      <c r="D1911" s="2"/>
      <c r="E1911" s="2">
        <v>0</v>
      </c>
      <c r="F1911" s="2">
        <v>0</v>
      </c>
      <c r="G1911" s="2">
        <v>0</v>
      </c>
      <c r="H1911" s="2">
        <v>45086</v>
      </c>
      <c r="I1911" s="2">
        <v>45086</v>
      </c>
      <c r="J1911" s="2">
        <v>0</v>
      </c>
      <c r="K1911" s="2">
        <v>0</v>
      </c>
      <c r="L1911" s="2"/>
      <c r="M1911" s="2">
        <v>0</v>
      </c>
      <c r="N1911" s="1" t="s">
        <v>368</v>
      </c>
      <c r="O1911" s="1">
        <v>2025</v>
      </c>
    </row>
    <row r="1912" spans="1:15" ht="15.6" x14ac:dyDescent="0.3">
      <c r="A1912" s="2" t="s">
        <v>420</v>
      </c>
      <c r="B1912" s="2" t="s">
        <v>527</v>
      </c>
      <c r="C1912" s="2" t="s">
        <v>261</v>
      </c>
      <c r="D1912" s="2">
        <v>1</v>
      </c>
      <c r="E1912" s="2">
        <v>293.99750000000006</v>
      </c>
      <c r="F1912" s="2">
        <v>0</v>
      </c>
      <c r="G1912" s="2">
        <v>0</v>
      </c>
      <c r="H1912" s="2">
        <v>45086</v>
      </c>
      <c r="I1912" s="2">
        <v>45086</v>
      </c>
      <c r="J1912" s="2">
        <v>1</v>
      </c>
      <c r="K1912" s="2">
        <v>293.99750000000006</v>
      </c>
      <c r="L1912" s="2">
        <v>1</v>
      </c>
      <c r="M1912" s="2">
        <v>0</v>
      </c>
      <c r="N1912" s="1" t="s">
        <v>368</v>
      </c>
      <c r="O1912" s="1">
        <v>2025</v>
      </c>
    </row>
    <row r="1913" spans="1:15" ht="15.6" x14ac:dyDescent="0.3">
      <c r="A1913" s="2" t="s">
        <v>422</v>
      </c>
      <c r="B1913" s="2" t="s">
        <v>687</v>
      </c>
      <c r="C1913" s="2" t="s">
        <v>261</v>
      </c>
      <c r="D1913" s="2"/>
      <c r="E1913" s="2">
        <v>0</v>
      </c>
      <c r="F1913" s="2">
        <v>0</v>
      </c>
      <c r="G1913" s="2">
        <v>0</v>
      </c>
      <c r="H1913" s="2">
        <v>45554</v>
      </c>
      <c r="I1913" s="2">
        <v>45554</v>
      </c>
      <c r="J1913" s="2">
        <v>0</v>
      </c>
      <c r="K1913" s="2">
        <v>0</v>
      </c>
      <c r="L1913" s="2"/>
      <c r="M1913" s="2">
        <v>0</v>
      </c>
      <c r="N1913" s="1" t="s">
        <v>368</v>
      </c>
      <c r="O1913" s="1">
        <v>2025</v>
      </c>
    </row>
    <row r="1914" spans="1:15" ht="15.6" x14ac:dyDescent="0.3">
      <c r="A1914" s="2" t="s">
        <v>83</v>
      </c>
      <c r="B1914" s="2" t="s">
        <v>84</v>
      </c>
      <c r="C1914" s="2" t="s">
        <v>85</v>
      </c>
      <c r="D1914" s="2">
        <v>1226.2295081967213</v>
      </c>
      <c r="E1914" s="2">
        <v>336600</v>
      </c>
      <c r="F1914" s="2">
        <v>1801.0928961748634</v>
      </c>
      <c r="G1914" s="2">
        <v>494400</v>
      </c>
      <c r="H1914" s="2">
        <v>45656</v>
      </c>
      <c r="I1914" s="2">
        <v>45656</v>
      </c>
      <c r="J1914" s="2">
        <v>2358.1056466302366</v>
      </c>
      <c r="K1914" s="2">
        <v>647300</v>
      </c>
      <c r="L1914" s="2">
        <v>669.21675774134792</v>
      </c>
      <c r="M1914" s="2">
        <v>183700</v>
      </c>
      <c r="N1914" s="1" t="s">
        <v>368</v>
      </c>
      <c r="O1914" s="1">
        <v>2025</v>
      </c>
    </row>
    <row r="1915" spans="1:15" ht="15.6" x14ac:dyDescent="0.3">
      <c r="A1915" s="2" t="s">
        <v>86</v>
      </c>
      <c r="B1915" s="2" t="s">
        <v>87</v>
      </c>
      <c r="C1915" s="2" t="s">
        <v>85</v>
      </c>
      <c r="D1915" s="2">
        <v>0</v>
      </c>
      <c r="E1915" s="2">
        <v>0</v>
      </c>
      <c r="F1915" s="2">
        <v>0</v>
      </c>
      <c r="G1915" s="2">
        <v>0</v>
      </c>
      <c r="H1915" s="2">
        <v>45656</v>
      </c>
      <c r="I1915" s="2">
        <v>45656</v>
      </c>
      <c r="J1915" s="2">
        <v>0</v>
      </c>
      <c r="K1915" s="2">
        <v>0</v>
      </c>
      <c r="L1915" s="2"/>
      <c r="M1915" s="2">
        <v>0</v>
      </c>
      <c r="N1915" s="1" t="s">
        <v>368</v>
      </c>
      <c r="O1915" s="1">
        <v>2025</v>
      </c>
    </row>
    <row r="1916" spans="1:15" ht="15.6" x14ac:dyDescent="0.3">
      <c r="A1916" s="2" t="s">
        <v>88</v>
      </c>
      <c r="B1916" s="2" t="s">
        <v>89</v>
      </c>
      <c r="C1916" s="2" t="s">
        <v>90</v>
      </c>
      <c r="D1916" s="2">
        <v>8</v>
      </c>
      <c r="E1916" s="2">
        <v>1609.2115384615383</v>
      </c>
      <c r="F1916" s="2">
        <v>0</v>
      </c>
      <c r="G1916" s="2">
        <v>0</v>
      </c>
      <c r="H1916" s="2">
        <v>45092</v>
      </c>
      <c r="I1916" s="2">
        <v>45092</v>
      </c>
      <c r="J1916" s="2">
        <v>0</v>
      </c>
      <c r="K1916" s="2">
        <v>0</v>
      </c>
      <c r="L1916" s="2">
        <v>8</v>
      </c>
      <c r="M1916" s="2">
        <v>1609.2115384615383</v>
      </c>
      <c r="N1916" s="1" t="s">
        <v>368</v>
      </c>
      <c r="O1916" s="1">
        <v>2025</v>
      </c>
    </row>
    <row r="1917" spans="1:15" ht="15.6" x14ac:dyDescent="0.3">
      <c r="A1917" s="2" t="s">
        <v>91</v>
      </c>
      <c r="B1917" s="2" t="s">
        <v>528</v>
      </c>
      <c r="C1917" s="2" t="s">
        <v>90</v>
      </c>
      <c r="D1917" s="2">
        <v>4</v>
      </c>
      <c r="E1917" s="2">
        <v>1120.0166666666669</v>
      </c>
      <c r="F1917" s="2">
        <v>0</v>
      </c>
      <c r="G1917" s="2">
        <v>0</v>
      </c>
      <c r="H1917" s="2">
        <v>45092</v>
      </c>
      <c r="I1917" s="2">
        <v>45092</v>
      </c>
      <c r="J1917" s="2">
        <v>1</v>
      </c>
      <c r="K1917" s="2">
        <v>280.00416666666672</v>
      </c>
      <c r="L1917" s="2">
        <v>4</v>
      </c>
      <c r="M1917" s="2">
        <v>840.01250000000016</v>
      </c>
      <c r="N1917" s="1" t="s">
        <v>368</v>
      </c>
      <c r="O1917" s="1">
        <v>2025</v>
      </c>
    </row>
    <row r="1918" spans="1:15" ht="15.6" x14ac:dyDescent="0.3">
      <c r="A1918" s="2" t="s">
        <v>93</v>
      </c>
      <c r="B1918" s="2" t="s">
        <v>94</v>
      </c>
      <c r="C1918" s="2" t="s">
        <v>95</v>
      </c>
      <c r="D1918" s="2"/>
      <c r="E1918" s="2">
        <v>0</v>
      </c>
      <c r="F1918" s="2">
        <v>0</v>
      </c>
      <c r="G1918" s="2">
        <v>0</v>
      </c>
      <c r="H1918" s="2">
        <v>45092</v>
      </c>
      <c r="I1918" s="2">
        <v>45092</v>
      </c>
      <c r="J1918" s="2">
        <v>0</v>
      </c>
      <c r="K1918" s="2">
        <v>0</v>
      </c>
      <c r="L1918" s="2"/>
      <c r="M1918" s="2">
        <v>0</v>
      </c>
      <c r="N1918" s="1" t="s">
        <v>368</v>
      </c>
      <c r="O1918" s="1">
        <v>2025</v>
      </c>
    </row>
    <row r="1919" spans="1:15" ht="15.6" x14ac:dyDescent="0.3">
      <c r="A1919" s="2" t="s">
        <v>96</v>
      </c>
      <c r="B1919" s="2" t="s">
        <v>97</v>
      </c>
      <c r="C1919" s="2" t="s">
        <v>90</v>
      </c>
      <c r="D1919" s="2"/>
      <c r="E1919" s="2">
        <v>0</v>
      </c>
      <c r="F1919" s="2">
        <v>0</v>
      </c>
      <c r="G1919" s="2">
        <v>0</v>
      </c>
      <c r="H1919" s="2">
        <v>45092</v>
      </c>
      <c r="I1919" s="2">
        <v>45092</v>
      </c>
      <c r="J1919" s="2">
        <v>0</v>
      </c>
      <c r="K1919" s="2">
        <v>0</v>
      </c>
      <c r="L1919" s="2"/>
      <c r="M1919" s="2">
        <v>0</v>
      </c>
      <c r="N1919" s="1" t="s">
        <v>368</v>
      </c>
      <c r="O1919" s="1">
        <v>2025</v>
      </c>
    </row>
    <row r="1920" spans="1:15" ht="15.6" x14ac:dyDescent="0.3">
      <c r="A1920" s="2" t="s">
        <v>100</v>
      </c>
      <c r="B1920" s="2" t="s">
        <v>101</v>
      </c>
      <c r="C1920" s="2" t="s">
        <v>90</v>
      </c>
      <c r="D1920" s="2">
        <v>6</v>
      </c>
      <c r="E1920" s="2">
        <v>180.294375</v>
      </c>
      <c r="F1920" s="2">
        <v>0</v>
      </c>
      <c r="G1920" s="2">
        <v>0</v>
      </c>
      <c r="H1920" s="2">
        <v>45092</v>
      </c>
      <c r="I1920" s="2">
        <v>45092</v>
      </c>
      <c r="J1920" s="2">
        <v>2</v>
      </c>
      <c r="K1920" s="2">
        <v>60.098125000000003</v>
      </c>
      <c r="L1920" s="2">
        <v>6</v>
      </c>
      <c r="M1920" s="2">
        <v>120.19624999999999</v>
      </c>
      <c r="N1920" s="1" t="s">
        <v>368</v>
      </c>
      <c r="O1920" s="1">
        <v>2025</v>
      </c>
    </row>
    <row r="1921" spans="1:15" ht="15.6" x14ac:dyDescent="0.3">
      <c r="A1921" s="2" t="s">
        <v>102</v>
      </c>
      <c r="B1921" s="2" t="s">
        <v>103</v>
      </c>
      <c r="C1921" s="2" t="s">
        <v>90</v>
      </c>
      <c r="D1921" s="2">
        <v>3</v>
      </c>
      <c r="E1921" s="2">
        <v>587.99333333333334</v>
      </c>
      <c r="F1921" s="2">
        <v>0</v>
      </c>
      <c r="G1921" s="2">
        <v>0</v>
      </c>
      <c r="H1921" s="2">
        <v>45092</v>
      </c>
      <c r="I1921" s="2">
        <v>45092</v>
      </c>
      <c r="J1921" s="2">
        <v>0</v>
      </c>
      <c r="K1921" s="2">
        <v>0</v>
      </c>
      <c r="L1921" s="2">
        <v>3</v>
      </c>
      <c r="M1921" s="2">
        <v>587.99333333333334</v>
      </c>
      <c r="N1921" s="1" t="s">
        <v>368</v>
      </c>
      <c r="O1921" s="1">
        <v>2025</v>
      </c>
    </row>
    <row r="1922" spans="1:15" ht="15.6" x14ac:dyDescent="0.3">
      <c r="A1922" s="2" t="s">
        <v>104</v>
      </c>
      <c r="B1922" s="2" t="s">
        <v>105</v>
      </c>
      <c r="C1922" s="2" t="s">
        <v>90</v>
      </c>
      <c r="D1922" s="2"/>
      <c r="E1922" s="2">
        <v>0</v>
      </c>
      <c r="F1922" s="2">
        <v>0</v>
      </c>
      <c r="G1922" s="2">
        <v>0</v>
      </c>
      <c r="H1922" s="2">
        <v>45092</v>
      </c>
      <c r="I1922" s="2">
        <v>45092</v>
      </c>
      <c r="J1922" s="2">
        <v>0</v>
      </c>
      <c r="K1922" s="2">
        <v>0</v>
      </c>
      <c r="L1922" s="2"/>
      <c r="M1922" s="2">
        <v>0</v>
      </c>
      <c r="N1922" s="1" t="s">
        <v>368</v>
      </c>
      <c r="O1922" s="1">
        <v>2025</v>
      </c>
    </row>
    <row r="1923" spans="1:15" ht="15.6" x14ac:dyDescent="0.3">
      <c r="A1923" s="2" t="s">
        <v>106</v>
      </c>
      <c r="B1923" s="2" t="s">
        <v>107</v>
      </c>
      <c r="C1923" s="2" t="s">
        <v>90</v>
      </c>
      <c r="D1923" s="2"/>
      <c r="E1923" s="2">
        <v>0</v>
      </c>
      <c r="F1923" s="2">
        <v>0</v>
      </c>
      <c r="G1923" s="2">
        <v>0</v>
      </c>
      <c r="H1923" s="2">
        <v>45092</v>
      </c>
      <c r="I1923" s="2">
        <v>45092</v>
      </c>
      <c r="J1923" s="2">
        <v>0</v>
      </c>
      <c r="K1923" s="2">
        <v>0</v>
      </c>
      <c r="L1923" s="2"/>
      <c r="M1923" s="2">
        <v>0</v>
      </c>
      <c r="N1923" s="1" t="s">
        <v>368</v>
      </c>
      <c r="O1923" s="1">
        <v>2025</v>
      </c>
    </row>
    <row r="1924" spans="1:15" ht="15.6" x14ac:dyDescent="0.3">
      <c r="A1924" s="2" t="s">
        <v>109</v>
      </c>
      <c r="B1924" s="2" t="s">
        <v>110</v>
      </c>
      <c r="C1924" s="2" t="s">
        <v>90</v>
      </c>
      <c r="D1924" s="2"/>
      <c r="E1924" s="2">
        <v>0</v>
      </c>
      <c r="F1924" s="2">
        <v>0</v>
      </c>
      <c r="G1924" s="2">
        <v>0</v>
      </c>
      <c r="H1924" s="2">
        <v>45092</v>
      </c>
      <c r="I1924" s="2">
        <v>45092</v>
      </c>
      <c r="J1924" s="2">
        <v>0</v>
      </c>
      <c r="K1924" s="2">
        <v>0</v>
      </c>
      <c r="L1924" s="2"/>
      <c r="M1924" s="2">
        <v>0</v>
      </c>
      <c r="N1924" s="1" t="s">
        <v>368</v>
      </c>
      <c r="O1924" s="1">
        <v>2025</v>
      </c>
    </row>
    <row r="1925" spans="1:15" ht="15.6" x14ac:dyDescent="0.3">
      <c r="A1925" s="2" t="s">
        <v>111</v>
      </c>
      <c r="B1925" s="2" t="s">
        <v>112</v>
      </c>
      <c r="C1925" s="2" t="s">
        <v>90</v>
      </c>
      <c r="D1925" s="2">
        <v>6</v>
      </c>
      <c r="E1925" s="2">
        <v>568.2807473389355</v>
      </c>
      <c r="F1925" s="2">
        <v>0</v>
      </c>
      <c r="G1925" s="2">
        <v>0</v>
      </c>
      <c r="H1925" s="2">
        <v>45092</v>
      </c>
      <c r="I1925" s="2">
        <v>45092</v>
      </c>
      <c r="J1925" s="2">
        <v>0</v>
      </c>
      <c r="K1925" s="2">
        <v>0</v>
      </c>
      <c r="L1925" s="2">
        <v>6</v>
      </c>
      <c r="M1925" s="2">
        <v>568.2807473389355</v>
      </c>
      <c r="N1925" s="1" t="s">
        <v>368</v>
      </c>
      <c r="O1925" s="1">
        <v>2025</v>
      </c>
    </row>
    <row r="1926" spans="1:15" ht="15.6" x14ac:dyDescent="0.3">
      <c r="A1926" s="2" t="s">
        <v>113</v>
      </c>
      <c r="B1926" s="2" t="s">
        <v>688</v>
      </c>
      <c r="C1926" s="2" t="s">
        <v>90</v>
      </c>
      <c r="D1926" s="2">
        <v>1</v>
      </c>
      <c r="E1926" s="2">
        <v>77.998333333333335</v>
      </c>
      <c r="F1926" s="2">
        <v>0</v>
      </c>
      <c r="G1926" s="2">
        <v>0</v>
      </c>
      <c r="H1926" s="2">
        <v>45092</v>
      </c>
      <c r="I1926" s="2">
        <v>45092</v>
      </c>
      <c r="J1926" s="2">
        <v>0</v>
      </c>
      <c r="K1926" s="2">
        <v>0</v>
      </c>
      <c r="L1926" s="2">
        <v>1</v>
      </c>
      <c r="M1926" s="2">
        <v>77.998333333333335</v>
      </c>
      <c r="N1926" s="1" t="s">
        <v>368</v>
      </c>
      <c r="O1926" s="1">
        <v>2025</v>
      </c>
    </row>
    <row r="1927" spans="1:15" ht="15.6" x14ac:dyDescent="0.3">
      <c r="A1927" s="2" t="s">
        <v>117</v>
      </c>
      <c r="B1927" s="2" t="s">
        <v>118</v>
      </c>
      <c r="C1927" s="2" t="s">
        <v>90</v>
      </c>
      <c r="D1927" s="2">
        <v>16</v>
      </c>
      <c r="E1927" s="2">
        <v>608.26</v>
      </c>
      <c r="F1927" s="2">
        <v>0</v>
      </c>
      <c r="G1927" s="2">
        <v>0</v>
      </c>
      <c r="H1927" s="2">
        <v>45092</v>
      </c>
      <c r="I1927" s="2">
        <v>45092</v>
      </c>
      <c r="J1927" s="2">
        <v>0</v>
      </c>
      <c r="K1927" s="2">
        <v>0</v>
      </c>
      <c r="L1927" s="2">
        <v>16</v>
      </c>
      <c r="M1927" s="2">
        <v>608.26</v>
      </c>
      <c r="N1927" s="1" t="s">
        <v>368</v>
      </c>
      <c r="O1927" s="1">
        <v>2025</v>
      </c>
    </row>
    <row r="1928" spans="1:15" ht="15.6" x14ac:dyDescent="0.3">
      <c r="A1928" s="2" t="s">
        <v>119</v>
      </c>
      <c r="B1928" s="2" t="s">
        <v>120</v>
      </c>
      <c r="C1928" s="2" t="s">
        <v>85</v>
      </c>
      <c r="D1928" s="2">
        <v>5</v>
      </c>
      <c r="E1928" s="2">
        <v>1122.7831730769233</v>
      </c>
      <c r="F1928" s="2">
        <v>0</v>
      </c>
      <c r="G1928" s="2">
        <v>0</v>
      </c>
      <c r="H1928" s="2">
        <v>45092</v>
      </c>
      <c r="I1928" s="2">
        <v>45092</v>
      </c>
      <c r="J1928" s="2">
        <v>4</v>
      </c>
      <c r="K1928" s="2">
        <v>898.22653846153867</v>
      </c>
      <c r="L1928" s="2">
        <v>5</v>
      </c>
      <c r="M1928" s="2">
        <v>224.55663461538461</v>
      </c>
      <c r="N1928" s="1" t="s">
        <v>368</v>
      </c>
      <c r="O1928" s="1">
        <v>2025</v>
      </c>
    </row>
    <row r="1929" spans="1:15" ht="15.6" x14ac:dyDescent="0.3">
      <c r="A1929" s="2" t="s">
        <v>121</v>
      </c>
      <c r="B1929" s="2" t="s">
        <v>122</v>
      </c>
      <c r="C1929" s="2" t="s">
        <v>90</v>
      </c>
      <c r="D1929" s="2">
        <v>12</v>
      </c>
      <c r="E1929" s="2">
        <v>2285.531402714932</v>
      </c>
      <c r="F1929" s="2">
        <v>0</v>
      </c>
      <c r="G1929" s="2">
        <v>0</v>
      </c>
      <c r="H1929" s="2">
        <v>45092</v>
      </c>
      <c r="I1929" s="2">
        <v>45092</v>
      </c>
      <c r="J1929" s="2">
        <v>0</v>
      </c>
      <c r="K1929" s="2">
        <v>0</v>
      </c>
      <c r="L1929" s="2">
        <v>12</v>
      </c>
      <c r="M1929" s="2">
        <v>2285.531402714932</v>
      </c>
      <c r="N1929" s="1" t="s">
        <v>368</v>
      </c>
      <c r="O1929" s="1">
        <v>2025</v>
      </c>
    </row>
    <row r="1930" spans="1:15" ht="15.6" x14ac:dyDescent="0.3">
      <c r="A1930" s="2" t="s">
        <v>125</v>
      </c>
      <c r="B1930" s="2" t="s">
        <v>126</v>
      </c>
      <c r="C1930" s="2" t="s">
        <v>90</v>
      </c>
      <c r="D1930" s="2"/>
      <c r="E1930" s="2">
        <v>0</v>
      </c>
      <c r="F1930" s="2">
        <v>0</v>
      </c>
      <c r="G1930" s="2">
        <v>0</v>
      </c>
      <c r="H1930" s="2">
        <v>45092</v>
      </c>
      <c r="I1930" s="2">
        <v>45092</v>
      </c>
      <c r="J1930" s="2">
        <v>0</v>
      </c>
      <c r="K1930" s="2">
        <v>0</v>
      </c>
      <c r="L1930" s="2"/>
      <c r="M1930" s="2">
        <v>0</v>
      </c>
      <c r="N1930" s="1" t="s">
        <v>368</v>
      </c>
      <c r="O1930" s="1">
        <v>2025</v>
      </c>
    </row>
    <row r="1931" spans="1:15" ht="15.6" x14ac:dyDescent="0.3">
      <c r="A1931" s="2" t="s">
        <v>127</v>
      </c>
      <c r="B1931" s="2" t="s">
        <v>128</v>
      </c>
      <c r="C1931" s="2" t="s">
        <v>85</v>
      </c>
      <c r="D1931" s="2">
        <v>3</v>
      </c>
      <c r="E1931" s="2">
        <v>2786.6880000000001</v>
      </c>
      <c r="F1931" s="2">
        <v>0</v>
      </c>
      <c r="G1931" s="2">
        <v>0</v>
      </c>
      <c r="H1931" s="2">
        <v>45092</v>
      </c>
      <c r="I1931" s="2">
        <v>45092</v>
      </c>
      <c r="J1931" s="2">
        <v>0</v>
      </c>
      <c r="K1931" s="2">
        <v>0</v>
      </c>
      <c r="L1931" s="2">
        <v>3</v>
      </c>
      <c r="M1931" s="2">
        <v>2786.6880000000001</v>
      </c>
      <c r="N1931" s="1" t="s">
        <v>368</v>
      </c>
      <c r="O1931" s="1">
        <v>2025</v>
      </c>
    </row>
    <row r="1932" spans="1:15" ht="15.6" x14ac:dyDescent="0.3">
      <c r="A1932" s="2" t="s">
        <v>129</v>
      </c>
      <c r="B1932" s="2" t="s">
        <v>130</v>
      </c>
      <c r="C1932" s="2" t="s">
        <v>85</v>
      </c>
      <c r="D1932" s="2">
        <v>0</v>
      </c>
      <c r="E1932" s="2">
        <v>0</v>
      </c>
      <c r="F1932" s="2">
        <v>0</v>
      </c>
      <c r="G1932" s="2">
        <v>0</v>
      </c>
      <c r="H1932" s="2">
        <v>45092</v>
      </c>
      <c r="I1932" s="2">
        <v>45092</v>
      </c>
      <c r="J1932" s="2">
        <v>0</v>
      </c>
      <c r="K1932" s="2">
        <v>0</v>
      </c>
      <c r="L1932" s="2">
        <v>0</v>
      </c>
      <c r="M1932" s="2">
        <v>0</v>
      </c>
      <c r="N1932" s="1" t="s">
        <v>368</v>
      </c>
      <c r="O1932" s="1">
        <v>2025</v>
      </c>
    </row>
    <row r="1933" spans="1:15" ht="15.6" x14ac:dyDescent="0.3">
      <c r="A1933" s="2" t="s">
        <v>131</v>
      </c>
      <c r="B1933" s="2" t="s">
        <v>716</v>
      </c>
      <c r="C1933" s="2" t="s">
        <v>85</v>
      </c>
      <c r="D1933" s="2">
        <v>1</v>
      </c>
      <c r="E1933" s="2">
        <v>295</v>
      </c>
      <c r="F1933" s="2">
        <v>0</v>
      </c>
      <c r="G1933" s="2">
        <v>0</v>
      </c>
      <c r="H1933" s="2">
        <v>45611</v>
      </c>
      <c r="I1933" s="2">
        <v>45611</v>
      </c>
      <c r="J1933" s="2">
        <v>0</v>
      </c>
      <c r="K1933" s="2">
        <v>0</v>
      </c>
      <c r="L1933" s="2">
        <v>1</v>
      </c>
      <c r="M1933" s="2">
        <v>295</v>
      </c>
      <c r="N1933" s="1" t="s">
        <v>368</v>
      </c>
      <c r="O1933" s="1">
        <v>2025</v>
      </c>
    </row>
    <row r="1934" spans="1:15" ht="15.6" x14ac:dyDescent="0.3">
      <c r="A1934" s="2" t="s">
        <v>133</v>
      </c>
      <c r="B1934" s="2" t="s">
        <v>132</v>
      </c>
      <c r="C1934" s="2" t="s">
        <v>85</v>
      </c>
      <c r="D1934" s="2">
        <v>30</v>
      </c>
      <c r="E1934" s="2">
        <v>7113.7002403846163</v>
      </c>
      <c r="F1934" s="2">
        <v>0</v>
      </c>
      <c r="G1934" s="2">
        <v>0</v>
      </c>
      <c r="H1934" s="2">
        <v>45092</v>
      </c>
      <c r="I1934" s="2">
        <v>45092</v>
      </c>
      <c r="J1934" s="2">
        <v>5</v>
      </c>
      <c r="K1934" s="2">
        <v>1185.6167067307692</v>
      </c>
      <c r="L1934" s="2">
        <v>30</v>
      </c>
      <c r="M1934" s="2">
        <v>5928.0835336538476</v>
      </c>
      <c r="N1934" s="1" t="s">
        <v>368</v>
      </c>
      <c r="O1934" s="1">
        <v>2025</v>
      </c>
    </row>
    <row r="1935" spans="1:15" ht="15.6" x14ac:dyDescent="0.3">
      <c r="A1935" s="2" t="s">
        <v>135</v>
      </c>
      <c r="B1935" s="2" t="s">
        <v>690</v>
      </c>
      <c r="C1935" s="2" t="s">
        <v>85</v>
      </c>
      <c r="D1935" s="2">
        <v>10</v>
      </c>
      <c r="E1935" s="2">
        <v>5225.0333333333338</v>
      </c>
      <c r="F1935" s="2">
        <v>0</v>
      </c>
      <c r="G1935" s="2">
        <v>0</v>
      </c>
      <c r="H1935" s="2">
        <v>45611</v>
      </c>
      <c r="I1935" s="2">
        <v>45611</v>
      </c>
      <c r="J1935" s="2">
        <v>0</v>
      </c>
      <c r="K1935" s="2">
        <v>0</v>
      </c>
      <c r="L1935" s="2">
        <v>10</v>
      </c>
      <c r="M1935" s="2">
        <v>5225.0333333333338</v>
      </c>
      <c r="N1935" s="1" t="s">
        <v>368</v>
      </c>
      <c r="O1935" s="1">
        <v>2025</v>
      </c>
    </row>
    <row r="1936" spans="1:15" ht="15.6" x14ac:dyDescent="0.3">
      <c r="A1936" s="2" t="s">
        <v>137</v>
      </c>
      <c r="B1936" s="2" t="s">
        <v>691</v>
      </c>
      <c r="C1936" s="2" t="s">
        <v>85</v>
      </c>
      <c r="D1936" s="2">
        <v>4</v>
      </c>
      <c r="E1936" s="2">
        <v>3148.8149999999996</v>
      </c>
      <c r="F1936" s="2">
        <v>0</v>
      </c>
      <c r="G1936" s="2">
        <v>0</v>
      </c>
      <c r="H1936" s="2">
        <v>45093</v>
      </c>
      <c r="I1936" s="2">
        <v>45093</v>
      </c>
      <c r="J1936" s="2">
        <v>2</v>
      </c>
      <c r="K1936" s="2">
        <v>1574.4074999999998</v>
      </c>
      <c r="L1936" s="2">
        <v>4</v>
      </c>
      <c r="M1936" s="2">
        <v>1574.4074999999998</v>
      </c>
      <c r="N1936" s="1" t="s">
        <v>368</v>
      </c>
      <c r="O1936" s="1">
        <v>2025</v>
      </c>
    </row>
    <row r="1937" spans="1:15" ht="15.6" x14ac:dyDescent="0.3">
      <c r="A1937" s="2" t="s">
        <v>139</v>
      </c>
      <c r="B1937" s="2" t="s">
        <v>134</v>
      </c>
      <c r="C1937" s="2" t="s">
        <v>85</v>
      </c>
      <c r="D1937" s="2">
        <v>2</v>
      </c>
      <c r="E1937" s="2">
        <v>772.36107272727259</v>
      </c>
      <c r="F1937" s="2">
        <v>0</v>
      </c>
      <c r="G1937" s="2">
        <v>0</v>
      </c>
      <c r="H1937" s="2">
        <v>45092</v>
      </c>
      <c r="I1937" s="2">
        <v>45092</v>
      </c>
      <c r="J1937" s="2">
        <v>0</v>
      </c>
      <c r="K1937" s="2">
        <v>0</v>
      </c>
      <c r="L1937" s="2">
        <v>2</v>
      </c>
      <c r="M1937" s="2">
        <v>772.36107272727259</v>
      </c>
      <c r="N1937" s="1" t="s">
        <v>368</v>
      </c>
      <c r="O1937" s="1">
        <v>2025</v>
      </c>
    </row>
    <row r="1938" spans="1:15" ht="15.6" x14ac:dyDescent="0.3">
      <c r="A1938" s="2" t="s">
        <v>141</v>
      </c>
      <c r="B1938" s="2" t="s">
        <v>136</v>
      </c>
      <c r="C1938" s="2" t="s">
        <v>85</v>
      </c>
      <c r="D1938" s="2">
        <v>32</v>
      </c>
      <c r="E1938" s="2">
        <v>3875.0309504373186</v>
      </c>
      <c r="F1938" s="2">
        <v>0</v>
      </c>
      <c r="G1938" s="2">
        <v>0</v>
      </c>
      <c r="H1938" s="2">
        <v>45092</v>
      </c>
      <c r="I1938" s="2">
        <v>45092</v>
      </c>
      <c r="J1938" s="2">
        <v>4</v>
      </c>
      <c r="K1938" s="2">
        <v>484.37886880466482</v>
      </c>
      <c r="L1938" s="2">
        <v>32</v>
      </c>
      <c r="M1938" s="2">
        <v>3390.6520816326538</v>
      </c>
      <c r="N1938" s="1" t="s">
        <v>368</v>
      </c>
      <c r="O1938" s="1">
        <v>2025</v>
      </c>
    </row>
    <row r="1939" spans="1:15" ht="15.6" x14ac:dyDescent="0.3">
      <c r="A1939" s="2" t="s">
        <v>143</v>
      </c>
      <c r="B1939" s="2" t="s">
        <v>138</v>
      </c>
      <c r="C1939" s="2" t="s">
        <v>85</v>
      </c>
      <c r="D1939" s="2">
        <v>2</v>
      </c>
      <c r="E1939" s="2">
        <v>1261</v>
      </c>
      <c r="F1939" s="2">
        <v>0</v>
      </c>
      <c r="G1939" s="2">
        <v>0</v>
      </c>
      <c r="H1939" s="2">
        <v>45092</v>
      </c>
      <c r="I1939" s="2">
        <v>45092</v>
      </c>
      <c r="J1939" s="2">
        <v>0</v>
      </c>
      <c r="K1939" s="2">
        <v>0</v>
      </c>
      <c r="L1939" s="2">
        <v>2</v>
      </c>
      <c r="M1939" s="2">
        <v>1261</v>
      </c>
      <c r="N1939" s="1" t="s">
        <v>368</v>
      </c>
      <c r="O1939" s="1">
        <v>2025</v>
      </c>
    </row>
    <row r="1940" spans="1:15" ht="15.6" x14ac:dyDescent="0.3">
      <c r="A1940" s="2" t="s">
        <v>145</v>
      </c>
      <c r="B1940" s="2" t="s">
        <v>521</v>
      </c>
      <c r="C1940" s="2" t="s">
        <v>90</v>
      </c>
      <c r="D1940" s="2">
        <v>1</v>
      </c>
      <c r="E1940" s="2">
        <v>582</v>
      </c>
      <c r="F1940" s="2">
        <v>0</v>
      </c>
      <c r="G1940" s="2">
        <v>0</v>
      </c>
      <c r="H1940" s="2">
        <v>45092</v>
      </c>
      <c r="I1940" s="2">
        <v>45092</v>
      </c>
      <c r="J1940" s="2">
        <v>1</v>
      </c>
      <c r="K1940" s="2">
        <v>582</v>
      </c>
      <c r="L1940" s="2">
        <v>1</v>
      </c>
      <c r="M1940" s="2">
        <v>0</v>
      </c>
      <c r="N1940" s="1" t="s">
        <v>368</v>
      </c>
      <c r="O1940" s="1">
        <v>2025</v>
      </c>
    </row>
    <row r="1941" spans="1:15" ht="15.6" x14ac:dyDescent="0.3">
      <c r="A1941" s="2" t="s">
        <v>147</v>
      </c>
      <c r="B1941" s="2" t="s">
        <v>142</v>
      </c>
      <c r="C1941" s="2" t="s">
        <v>90</v>
      </c>
      <c r="D1941" s="2">
        <v>2</v>
      </c>
      <c r="E1941" s="2">
        <v>1499.99</v>
      </c>
      <c r="F1941" s="2">
        <v>0</v>
      </c>
      <c r="G1941" s="2">
        <v>0</v>
      </c>
      <c r="H1941" s="2">
        <v>45092</v>
      </c>
      <c r="I1941" s="2">
        <v>45092</v>
      </c>
      <c r="J1941" s="2">
        <v>0</v>
      </c>
      <c r="K1941" s="2">
        <v>0</v>
      </c>
      <c r="L1941" s="2">
        <v>2</v>
      </c>
      <c r="M1941" s="2">
        <v>1499.99</v>
      </c>
      <c r="N1941" s="1" t="s">
        <v>368</v>
      </c>
      <c r="O1941" s="1">
        <v>2025</v>
      </c>
    </row>
    <row r="1942" spans="1:15" ht="15.6" x14ac:dyDescent="0.3">
      <c r="A1942" s="2" t="s">
        <v>149</v>
      </c>
      <c r="B1942" s="2" t="s">
        <v>144</v>
      </c>
      <c r="C1942" s="2" t="s">
        <v>90</v>
      </c>
      <c r="D1942" s="2">
        <v>2</v>
      </c>
      <c r="E1942" s="2">
        <v>329.995</v>
      </c>
      <c r="F1942" s="2">
        <v>0</v>
      </c>
      <c r="G1942" s="2">
        <v>0</v>
      </c>
      <c r="H1942" s="2">
        <v>45092</v>
      </c>
      <c r="I1942" s="2">
        <v>45092</v>
      </c>
      <c r="J1942" s="2">
        <v>0</v>
      </c>
      <c r="K1942" s="2">
        <v>0</v>
      </c>
      <c r="L1942" s="2">
        <v>2</v>
      </c>
      <c r="M1942" s="2">
        <v>329.995</v>
      </c>
      <c r="N1942" s="1" t="s">
        <v>368</v>
      </c>
      <c r="O1942" s="1">
        <v>2025</v>
      </c>
    </row>
    <row r="1943" spans="1:15" ht="15.6" x14ac:dyDescent="0.3">
      <c r="A1943" s="2" t="s">
        <v>151</v>
      </c>
      <c r="B1943" s="2" t="s">
        <v>146</v>
      </c>
      <c r="C1943" s="2" t="s">
        <v>90</v>
      </c>
      <c r="D1943" s="2">
        <v>0</v>
      </c>
      <c r="E1943" s="2">
        <v>0</v>
      </c>
      <c r="F1943" s="2">
        <v>0</v>
      </c>
      <c r="G1943" s="2">
        <v>0</v>
      </c>
      <c r="H1943" s="2">
        <v>45092</v>
      </c>
      <c r="I1943" s="2">
        <v>45092</v>
      </c>
      <c r="J1943" s="2">
        <v>0</v>
      </c>
      <c r="K1943" s="2">
        <v>0</v>
      </c>
      <c r="L1943" s="2">
        <v>0</v>
      </c>
      <c r="M1943" s="2">
        <v>0</v>
      </c>
      <c r="N1943" s="1" t="s">
        <v>368</v>
      </c>
      <c r="O1943" s="1">
        <v>2025</v>
      </c>
    </row>
    <row r="1944" spans="1:15" ht="15.6" x14ac:dyDescent="0.3">
      <c r="A1944" s="2" t="s">
        <v>155</v>
      </c>
      <c r="B1944" s="2" t="s">
        <v>555</v>
      </c>
      <c r="C1944" s="2" t="s">
        <v>255</v>
      </c>
      <c r="D1944" s="2">
        <v>6</v>
      </c>
      <c r="E1944" s="2">
        <v>4309.9500000000007</v>
      </c>
      <c r="F1944" s="2">
        <v>0</v>
      </c>
      <c r="G1944" s="2">
        <v>0</v>
      </c>
      <c r="H1944" s="2">
        <v>45092</v>
      </c>
      <c r="I1944" s="2">
        <v>45092</v>
      </c>
      <c r="J1944" s="2">
        <v>5</v>
      </c>
      <c r="K1944" s="2">
        <v>3591.6250000000009</v>
      </c>
      <c r="L1944" s="2">
        <v>1</v>
      </c>
      <c r="M1944" s="2">
        <v>718.32499999999982</v>
      </c>
      <c r="N1944" s="1" t="s">
        <v>368</v>
      </c>
      <c r="O1944" s="1">
        <v>2025</v>
      </c>
    </row>
    <row r="1945" spans="1:15" ht="15.6" x14ac:dyDescent="0.3">
      <c r="A1945" s="2" t="s">
        <v>157</v>
      </c>
      <c r="B1945" s="2" t="s">
        <v>150</v>
      </c>
      <c r="C1945" s="2" t="s">
        <v>90</v>
      </c>
      <c r="D1945" s="2">
        <v>4</v>
      </c>
      <c r="E1945" s="2">
        <v>239.44166666666661</v>
      </c>
      <c r="F1945" s="2">
        <v>60</v>
      </c>
      <c r="G1945" s="2">
        <v>3591.6250000000009</v>
      </c>
      <c r="H1945" s="2">
        <v>45092</v>
      </c>
      <c r="I1945" s="2">
        <v>45092</v>
      </c>
      <c r="J1945" s="2">
        <v>53</v>
      </c>
      <c r="K1945" s="2">
        <v>3172.6020833333323</v>
      </c>
      <c r="L1945" s="2">
        <v>4</v>
      </c>
      <c r="M1945" s="2">
        <v>658.46458333333521</v>
      </c>
      <c r="N1945" s="1" t="s">
        <v>368</v>
      </c>
      <c r="O1945" s="1">
        <v>2025</v>
      </c>
    </row>
    <row r="1946" spans="1:15" ht="15.6" x14ac:dyDescent="0.3">
      <c r="A1946" s="2" t="s">
        <v>159</v>
      </c>
      <c r="B1946" s="2" t="s">
        <v>152</v>
      </c>
      <c r="C1946" s="2" t="s">
        <v>255</v>
      </c>
      <c r="D1946" s="2">
        <v>27</v>
      </c>
      <c r="E1946" s="2">
        <v>27398.275312500002</v>
      </c>
      <c r="F1946" s="2">
        <v>0</v>
      </c>
      <c r="G1946" s="2">
        <v>0</v>
      </c>
      <c r="H1946" s="2">
        <v>45092</v>
      </c>
      <c r="I1946" s="2">
        <v>45092</v>
      </c>
      <c r="J1946" s="2">
        <v>7</v>
      </c>
      <c r="K1946" s="2">
        <v>7103.2565625000007</v>
      </c>
      <c r="L1946" s="2">
        <v>20</v>
      </c>
      <c r="M1946" s="2">
        <v>20295.018750000003</v>
      </c>
      <c r="N1946" s="1" t="s">
        <v>368</v>
      </c>
      <c r="O1946" s="1">
        <v>2025</v>
      </c>
    </row>
    <row r="1947" spans="1:15" ht="15.6" x14ac:dyDescent="0.3">
      <c r="A1947" s="2" t="s">
        <v>161</v>
      </c>
      <c r="B1947" s="2" t="s">
        <v>154</v>
      </c>
      <c r="C1947" s="2" t="s">
        <v>90</v>
      </c>
      <c r="D1947" s="2">
        <v>2</v>
      </c>
      <c r="E1947" s="2">
        <v>338.25031249999984</v>
      </c>
      <c r="F1947" s="2">
        <v>42</v>
      </c>
      <c r="G1947" s="2">
        <v>3044.25</v>
      </c>
      <c r="H1947" s="2">
        <v>45092</v>
      </c>
      <c r="I1947" s="2">
        <v>45092</v>
      </c>
      <c r="J1947" s="2">
        <v>33</v>
      </c>
      <c r="K1947" s="2">
        <v>2585.1967410714287</v>
      </c>
      <c r="L1947" s="2">
        <v>11</v>
      </c>
      <c r="M1947" s="2">
        <v>845.63</v>
      </c>
      <c r="N1947" s="1" t="s">
        <v>368</v>
      </c>
      <c r="O1947" s="1">
        <v>2025</v>
      </c>
    </row>
    <row r="1948" spans="1:15" ht="15.6" x14ac:dyDescent="0.3">
      <c r="A1948" s="2" t="s">
        <v>163</v>
      </c>
      <c r="B1948" s="2" t="s">
        <v>556</v>
      </c>
      <c r="C1948" s="2" t="s">
        <v>95</v>
      </c>
      <c r="D1948" s="2">
        <v>2</v>
      </c>
      <c r="E1948" s="2">
        <v>2404.37</v>
      </c>
      <c r="F1948" s="2">
        <v>0</v>
      </c>
      <c r="G1948" s="2">
        <v>0</v>
      </c>
      <c r="H1948" s="2">
        <v>45092</v>
      </c>
      <c r="I1948" s="2">
        <v>45092</v>
      </c>
      <c r="J1948" s="2">
        <v>1</v>
      </c>
      <c r="K1948" s="2">
        <v>1202.1849999999999</v>
      </c>
      <c r="L1948" s="2">
        <v>2</v>
      </c>
      <c r="M1948" s="2">
        <v>1202.1849999999999</v>
      </c>
      <c r="N1948" s="1" t="s">
        <v>368</v>
      </c>
      <c r="O1948" s="1">
        <v>2025</v>
      </c>
    </row>
    <row r="1949" spans="1:15" ht="15.6" x14ac:dyDescent="0.3">
      <c r="A1949" s="2" t="s">
        <v>165</v>
      </c>
      <c r="B1949" s="2" t="s">
        <v>557</v>
      </c>
      <c r="C1949" s="2" t="s">
        <v>90</v>
      </c>
      <c r="D1949" s="2"/>
      <c r="E1949" s="2">
        <v>0</v>
      </c>
      <c r="F1949" s="2">
        <v>10</v>
      </c>
      <c r="G1949" s="2">
        <v>1202.19</v>
      </c>
      <c r="H1949" s="2">
        <v>45092</v>
      </c>
      <c r="I1949" s="2">
        <v>45092</v>
      </c>
      <c r="J1949" s="2">
        <v>10</v>
      </c>
      <c r="K1949" s="2">
        <v>1202.19</v>
      </c>
      <c r="L1949" s="2">
        <v>0</v>
      </c>
      <c r="M1949" s="2">
        <v>0</v>
      </c>
      <c r="N1949" s="1" t="s">
        <v>368</v>
      </c>
      <c r="O1949" s="1">
        <v>2025</v>
      </c>
    </row>
    <row r="1950" spans="1:15" ht="15.6" x14ac:dyDescent="0.3">
      <c r="A1950" s="2" t="s">
        <v>167</v>
      </c>
      <c r="B1950" s="2" t="s">
        <v>558</v>
      </c>
      <c r="C1950" s="2" t="s">
        <v>261</v>
      </c>
      <c r="D1950" s="2"/>
      <c r="E1950" s="2">
        <v>0</v>
      </c>
      <c r="F1950" s="2">
        <v>0</v>
      </c>
      <c r="G1950" s="2">
        <v>0</v>
      </c>
      <c r="H1950" s="2">
        <v>45092</v>
      </c>
      <c r="I1950" s="2">
        <v>45092</v>
      </c>
      <c r="J1950" s="2">
        <v>0</v>
      </c>
      <c r="K1950" s="2">
        <v>0</v>
      </c>
      <c r="L1950" s="2"/>
      <c r="M1950" s="2">
        <v>0</v>
      </c>
      <c r="N1950" s="1" t="s">
        <v>368</v>
      </c>
      <c r="O1950" s="1">
        <v>2025</v>
      </c>
    </row>
    <row r="1951" spans="1:15" ht="15.6" x14ac:dyDescent="0.3">
      <c r="A1951" s="2" t="s">
        <v>170</v>
      </c>
      <c r="B1951" s="2" t="s">
        <v>559</v>
      </c>
      <c r="C1951" s="2" t="s">
        <v>90</v>
      </c>
      <c r="D1951" s="2">
        <v>16</v>
      </c>
      <c r="E1951" s="2">
        <v>604.1600000000002</v>
      </c>
      <c r="F1951" s="2">
        <v>0</v>
      </c>
      <c r="G1951" s="2">
        <v>0</v>
      </c>
      <c r="H1951" s="2">
        <v>45092</v>
      </c>
      <c r="I1951" s="2">
        <v>45092</v>
      </c>
      <c r="J1951" s="2">
        <v>16</v>
      </c>
      <c r="K1951" s="2">
        <v>604.1600000000002</v>
      </c>
      <c r="L1951" s="2">
        <v>16</v>
      </c>
      <c r="M1951" s="2">
        <v>0</v>
      </c>
      <c r="N1951" s="1" t="s">
        <v>368</v>
      </c>
      <c r="O1951" s="1">
        <v>2025</v>
      </c>
    </row>
    <row r="1952" spans="1:15" ht="15.6" x14ac:dyDescent="0.3">
      <c r="A1952" s="2" t="s">
        <v>172</v>
      </c>
      <c r="B1952" s="2" t="s">
        <v>717</v>
      </c>
      <c r="C1952" s="2" t="s">
        <v>85</v>
      </c>
      <c r="D1952" s="2">
        <v>2</v>
      </c>
      <c r="E1952" s="2">
        <v>440.99333333333334</v>
      </c>
      <c r="F1952" s="2">
        <v>0</v>
      </c>
      <c r="G1952" s="2">
        <v>0</v>
      </c>
      <c r="H1952" s="2">
        <v>45092</v>
      </c>
      <c r="I1952" s="2">
        <v>45092</v>
      </c>
      <c r="J1952" s="2">
        <v>0</v>
      </c>
      <c r="K1952" s="2">
        <v>0</v>
      </c>
      <c r="L1952" s="2">
        <v>2</v>
      </c>
      <c r="M1952" s="2">
        <v>440.99333333333334</v>
      </c>
      <c r="N1952" s="1" t="s">
        <v>368</v>
      </c>
      <c r="O1952" s="1">
        <v>2025</v>
      </c>
    </row>
    <row r="1953" spans="1:15" ht="15.6" x14ac:dyDescent="0.3">
      <c r="A1953" s="2" t="s">
        <v>174</v>
      </c>
      <c r="B1953" s="2" t="s">
        <v>162</v>
      </c>
      <c r="C1953" s="2" t="s">
        <v>95</v>
      </c>
      <c r="D1953" s="2">
        <v>2</v>
      </c>
      <c r="E1953" s="2">
        <v>784.69999999999982</v>
      </c>
      <c r="F1953" s="2">
        <v>0</v>
      </c>
      <c r="G1953" s="2">
        <v>0</v>
      </c>
      <c r="H1953" s="2">
        <v>45092</v>
      </c>
      <c r="I1953" s="2">
        <v>45092</v>
      </c>
      <c r="J1953" s="2">
        <v>1</v>
      </c>
      <c r="K1953" s="2">
        <v>392.34999999999991</v>
      </c>
      <c r="L1953" s="2">
        <v>2</v>
      </c>
      <c r="M1953" s="2">
        <v>392.34999999999991</v>
      </c>
      <c r="N1953" s="1" t="s">
        <v>368</v>
      </c>
      <c r="O1953" s="1">
        <v>2025</v>
      </c>
    </row>
    <row r="1954" spans="1:15" ht="15.6" x14ac:dyDescent="0.3">
      <c r="A1954" s="2" t="s">
        <v>358</v>
      </c>
      <c r="B1954" s="2" t="s">
        <v>164</v>
      </c>
      <c r="C1954" s="2" t="s">
        <v>90</v>
      </c>
      <c r="D1954" s="2">
        <v>33</v>
      </c>
      <c r="E1954" s="2">
        <v>5284.3308488063658</v>
      </c>
      <c r="F1954" s="2">
        <v>0</v>
      </c>
      <c r="G1954" s="2">
        <v>0</v>
      </c>
      <c r="H1954" s="2">
        <v>45092</v>
      </c>
      <c r="I1954" s="2">
        <v>45092</v>
      </c>
      <c r="J1954" s="2">
        <v>7</v>
      </c>
      <c r="K1954" s="2">
        <v>1120.91866489832</v>
      </c>
      <c r="L1954" s="2">
        <v>33</v>
      </c>
      <c r="M1954" s="2">
        <v>4163.4121839080453</v>
      </c>
      <c r="N1954" s="1" t="s">
        <v>368</v>
      </c>
      <c r="O1954" s="1">
        <v>2025</v>
      </c>
    </row>
    <row r="1955" spans="1:15" ht="15.6" x14ac:dyDescent="0.3">
      <c r="A1955" s="2" t="s">
        <v>483</v>
      </c>
      <c r="B1955" s="2" t="s">
        <v>166</v>
      </c>
      <c r="C1955" s="2" t="s">
        <v>90</v>
      </c>
      <c r="D1955" s="2"/>
      <c r="E1955" s="2">
        <v>0</v>
      </c>
      <c r="F1955" s="2">
        <v>0</v>
      </c>
      <c r="G1955" s="2">
        <v>0</v>
      </c>
      <c r="H1955" s="2">
        <v>45092</v>
      </c>
      <c r="I1955" s="2">
        <v>45092</v>
      </c>
      <c r="J1955" s="2">
        <v>0</v>
      </c>
      <c r="K1955" s="2">
        <v>0</v>
      </c>
      <c r="L1955" s="2"/>
      <c r="M1955" s="2">
        <v>0</v>
      </c>
      <c r="N1955" s="1" t="s">
        <v>368</v>
      </c>
      <c r="O1955" s="1">
        <v>2025</v>
      </c>
    </row>
    <row r="1956" spans="1:15" ht="15.6" x14ac:dyDescent="0.3">
      <c r="A1956" s="2" t="s">
        <v>485</v>
      </c>
      <c r="B1956" s="2" t="s">
        <v>530</v>
      </c>
      <c r="C1956" s="2" t="s">
        <v>90</v>
      </c>
      <c r="D1956" s="2"/>
      <c r="E1956" s="2">
        <v>0</v>
      </c>
      <c r="F1956" s="2">
        <v>0</v>
      </c>
      <c r="G1956" s="2">
        <v>0</v>
      </c>
      <c r="H1956" s="2">
        <v>45092</v>
      </c>
      <c r="I1956" s="2">
        <v>45092</v>
      </c>
      <c r="J1956" s="2">
        <v>0</v>
      </c>
      <c r="K1956" s="2">
        <v>0</v>
      </c>
      <c r="L1956" s="2"/>
      <c r="M1956" s="2">
        <v>0</v>
      </c>
      <c r="N1956" s="1" t="s">
        <v>368</v>
      </c>
      <c r="O1956" s="1">
        <v>2025</v>
      </c>
    </row>
    <row r="1957" spans="1:15" ht="15.6" x14ac:dyDescent="0.3">
      <c r="A1957" s="2" t="s">
        <v>487</v>
      </c>
      <c r="B1957" s="2" t="s">
        <v>531</v>
      </c>
      <c r="C1957" s="2" t="s">
        <v>90</v>
      </c>
      <c r="D1957" s="2">
        <v>5</v>
      </c>
      <c r="E1957" s="2">
        <v>241.00833333333333</v>
      </c>
      <c r="F1957" s="2">
        <v>0</v>
      </c>
      <c r="G1957" s="2">
        <v>0</v>
      </c>
      <c r="H1957" s="2">
        <v>45092</v>
      </c>
      <c r="I1957" s="2">
        <v>45092</v>
      </c>
      <c r="J1957" s="2">
        <v>0</v>
      </c>
      <c r="K1957" s="2">
        <v>0</v>
      </c>
      <c r="L1957" s="2">
        <v>5</v>
      </c>
      <c r="M1957" s="2">
        <v>241.00833333333333</v>
      </c>
      <c r="N1957" s="1" t="s">
        <v>368</v>
      </c>
      <c r="O1957" s="1">
        <v>2025</v>
      </c>
    </row>
    <row r="1958" spans="1:15" ht="15.6" x14ac:dyDescent="0.3">
      <c r="A1958" s="2" t="s">
        <v>489</v>
      </c>
      <c r="B1958" s="2" t="s">
        <v>171</v>
      </c>
      <c r="C1958" s="2" t="s">
        <v>90</v>
      </c>
      <c r="D1958" s="2">
        <v>2</v>
      </c>
      <c r="E1958" s="2">
        <v>318.91724999999997</v>
      </c>
      <c r="F1958" s="2">
        <v>0</v>
      </c>
      <c r="G1958" s="2">
        <v>0</v>
      </c>
      <c r="H1958" s="2">
        <v>45092</v>
      </c>
      <c r="I1958" s="2">
        <v>45092</v>
      </c>
      <c r="J1958" s="2">
        <v>0</v>
      </c>
      <c r="K1958" s="2">
        <v>0</v>
      </c>
      <c r="L1958" s="2">
        <v>2</v>
      </c>
      <c r="M1958" s="2">
        <v>318.91724999999997</v>
      </c>
      <c r="N1958" s="1" t="s">
        <v>368</v>
      </c>
      <c r="O1958" s="1">
        <v>2025</v>
      </c>
    </row>
    <row r="1959" spans="1:15" ht="15.6" x14ac:dyDescent="0.3">
      <c r="A1959" s="2" t="s">
        <v>491</v>
      </c>
      <c r="B1959" s="2" t="s">
        <v>659</v>
      </c>
      <c r="C1959" s="2" t="s">
        <v>90</v>
      </c>
      <c r="D1959" s="2">
        <v>3</v>
      </c>
      <c r="E1959" s="2">
        <v>10474.327499999999</v>
      </c>
      <c r="F1959" s="2">
        <v>0</v>
      </c>
      <c r="G1959" s="2">
        <v>0</v>
      </c>
      <c r="H1959" s="2"/>
      <c r="I1959" s="2"/>
      <c r="J1959" s="2">
        <v>0</v>
      </c>
      <c r="K1959" s="2">
        <v>0</v>
      </c>
      <c r="L1959" s="2">
        <v>3</v>
      </c>
      <c r="M1959" s="2">
        <v>10474.327499999999</v>
      </c>
      <c r="N1959" s="1" t="s">
        <v>368</v>
      </c>
      <c r="O1959" s="1">
        <v>2025</v>
      </c>
    </row>
    <row r="1960" spans="1:15" ht="15.6" x14ac:dyDescent="0.3">
      <c r="A1960" s="2" t="s">
        <v>493</v>
      </c>
      <c r="B1960" s="2" t="s">
        <v>532</v>
      </c>
      <c r="C1960" s="2" t="s">
        <v>90</v>
      </c>
      <c r="D1960" s="2">
        <v>1</v>
      </c>
      <c r="E1960" s="2">
        <v>292.49924999999996</v>
      </c>
      <c r="F1960" s="2">
        <v>0</v>
      </c>
      <c r="G1960" s="2">
        <v>0</v>
      </c>
      <c r="H1960" s="2">
        <v>45092</v>
      </c>
      <c r="I1960" s="2">
        <v>45092</v>
      </c>
      <c r="J1960" s="2">
        <v>0</v>
      </c>
      <c r="K1960" s="2">
        <v>0</v>
      </c>
      <c r="L1960" s="2">
        <v>1</v>
      </c>
      <c r="M1960" s="2">
        <v>292.49924999999996</v>
      </c>
      <c r="N1960" s="1" t="s">
        <v>368</v>
      </c>
      <c r="O1960" s="1">
        <v>2025</v>
      </c>
    </row>
    <row r="1961" spans="1:15" ht="15.6" x14ac:dyDescent="0.3">
      <c r="A1961" s="2" t="s">
        <v>495</v>
      </c>
      <c r="B1961" s="2" t="s">
        <v>175</v>
      </c>
      <c r="C1961" s="2" t="s">
        <v>90</v>
      </c>
      <c r="D1961" s="2">
        <v>10</v>
      </c>
      <c r="E1961" s="2">
        <v>566.40000000000009</v>
      </c>
      <c r="F1961" s="2">
        <v>0</v>
      </c>
      <c r="G1961" s="2">
        <v>0</v>
      </c>
      <c r="H1961" s="2">
        <v>45092</v>
      </c>
      <c r="I1961" s="2">
        <v>45092</v>
      </c>
      <c r="J1961" s="2">
        <v>10</v>
      </c>
      <c r="K1961" s="2">
        <v>566.40000000000009</v>
      </c>
      <c r="L1961" s="2">
        <v>10</v>
      </c>
      <c r="M1961" s="2">
        <v>0</v>
      </c>
      <c r="N1961" s="1" t="s">
        <v>368</v>
      </c>
      <c r="O1961" s="1">
        <v>2025</v>
      </c>
    </row>
    <row r="1962" spans="1:15" ht="15.6" x14ac:dyDescent="0.3">
      <c r="A1962" s="2" t="s">
        <v>496</v>
      </c>
      <c r="B1962" s="2" t="s">
        <v>533</v>
      </c>
      <c r="C1962" s="2" t="s">
        <v>90</v>
      </c>
      <c r="D1962" s="2">
        <v>168</v>
      </c>
      <c r="E1962" s="2">
        <v>1181.5104000000001</v>
      </c>
      <c r="F1962" s="2">
        <v>0</v>
      </c>
      <c r="G1962" s="2">
        <v>0</v>
      </c>
      <c r="H1962" s="2">
        <v>45092</v>
      </c>
      <c r="I1962" s="2">
        <v>45092</v>
      </c>
      <c r="J1962" s="2">
        <v>85</v>
      </c>
      <c r="K1962" s="2">
        <v>597.78800000000012</v>
      </c>
      <c r="L1962" s="2">
        <v>168</v>
      </c>
      <c r="M1962" s="2">
        <v>583.72239999999999</v>
      </c>
      <c r="N1962" s="1" t="s">
        <v>368</v>
      </c>
      <c r="O1962" s="1">
        <v>2025</v>
      </c>
    </row>
    <row r="1963" spans="1:15" ht="15.6" x14ac:dyDescent="0.3">
      <c r="A1963" s="2" t="s">
        <v>538</v>
      </c>
      <c r="B1963" s="2" t="s">
        <v>534</v>
      </c>
      <c r="C1963" s="2" t="s">
        <v>90</v>
      </c>
      <c r="D1963" s="2"/>
      <c r="E1963" s="2">
        <v>0</v>
      </c>
      <c r="F1963" s="2">
        <v>0</v>
      </c>
      <c r="G1963" s="2">
        <v>0</v>
      </c>
      <c r="H1963" s="2">
        <v>45092</v>
      </c>
      <c r="I1963" s="2">
        <v>45092</v>
      </c>
      <c r="J1963" s="2">
        <v>0</v>
      </c>
      <c r="K1963" s="2">
        <v>0</v>
      </c>
      <c r="L1963" s="2"/>
      <c r="M1963" s="2">
        <v>0</v>
      </c>
      <c r="N1963" s="1" t="s">
        <v>368</v>
      </c>
      <c r="O1963" s="1">
        <v>2025</v>
      </c>
    </row>
    <row r="1964" spans="1:15" ht="15.6" x14ac:dyDescent="0.3">
      <c r="A1964" s="2" t="s">
        <v>540</v>
      </c>
      <c r="B1964" s="2" t="s">
        <v>488</v>
      </c>
      <c r="C1964" s="2" t="s">
        <v>90</v>
      </c>
      <c r="D1964" s="2"/>
      <c r="E1964" s="2">
        <v>0</v>
      </c>
      <c r="F1964" s="2">
        <v>0</v>
      </c>
      <c r="G1964" s="2">
        <v>0</v>
      </c>
      <c r="H1964" s="2">
        <v>45092</v>
      </c>
      <c r="I1964" s="2">
        <v>45092</v>
      </c>
      <c r="J1964" s="2">
        <v>0</v>
      </c>
      <c r="K1964" s="2">
        <v>0</v>
      </c>
      <c r="L1964" s="2"/>
      <c r="M1964" s="2">
        <v>0</v>
      </c>
      <c r="N1964" s="1" t="s">
        <v>368</v>
      </c>
      <c r="O1964" s="1">
        <v>2025</v>
      </c>
    </row>
    <row r="1965" spans="1:15" ht="15.6" x14ac:dyDescent="0.3">
      <c r="A1965" s="2" t="s">
        <v>678</v>
      </c>
      <c r="B1965" s="2" t="s">
        <v>692</v>
      </c>
      <c r="C1965" s="2" t="s">
        <v>90</v>
      </c>
      <c r="D1965" s="2">
        <v>19</v>
      </c>
      <c r="E1965" s="2">
        <v>103.80460000000005</v>
      </c>
      <c r="F1965" s="2">
        <v>0</v>
      </c>
      <c r="G1965" s="2">
        <v>0</v>
      </c>
      <c r="H1965" s="2">
        <v>45611</v>
      </c>
      <c r="I1965" s="2">
        <v>45611</v>
      </c>
      <c r="J1965" s="2">
        <v>19</v>
      </c>
      <c r="K1965" s="2">
        <v>103.80460000000005</v>
      </c>
      <c r="L1965" s="2">
        <v>19</v>
      </c>
      <c r="M1965" s="2">
        <v>0</v>
      </c>
      <c r="N1965" s="1" t="s">
        <v>368</v>
      </c>
      <c r="O1965" s="1">
        <v>2025</v>
      </c>
    </row>
    <row r="1966" spans="1:15" ht="15.6" x14ac:dyDescent="0.3">
      <c r="A1966" s="2" t="s">
        <v>694</v>
      </c>
      <c r="B1966" s="2" t="s">
        <v>535</v>
      </c>
      <c r="C1966" s="2" t="s">
        <v>90</v>
      </c>
      <c r="D1966" s="2"/>
      <c r="E1966" s="2">
        <v>0</v>
      </c>
      <c r="F1966" s="2">
        <v>0</v>
      </c>
      <c r="G1966" s="2">
        <v>0</v>
      </c>
      <c r="H1966" s="2">
        <v>45092</v>
      </c>
      <c r="I1966" s="2">
        <v>45092</v>
      </c>
      <c r="J1966" s="2">
        <v>0</v>
      </c>
      <c r="K1966" s="2">
        <v>0</v>
      </c>
      <c r="L1966" s="2"/>
      <c r="M1966" s="2">
        <v>0</v>
      </c>
      <c r="N1966" s="1" t="s">
        <v>368</v>
      </c>
      <c r="O1966" s="1">
        <v>2025</v>
      </c>
    </row>
    <row r="1967" spans="1:15" ht="15.6" x14ac:dyDescent="0.3">
      <c r="A1967" s="2" t="s">
        <v>695</v>
      </c>
      <c r="B1967" s="2" t="s">
        <v>693</v>
      </c>
      <c r="C1967" s="2" t="s">
        <v>90</v>
      </c>
      <c r="D1967" s="2"/>
      <c r="E1967" s="2">
        <v>0</v>
      </c>
      <c r="F1967" s="2">
        <v>0</v>
      </c>
      <c r="G1967" s="2">
        <v>0</v>
      </c>
      <c r="H1967" s="2">
        <v>45611</v>
      </c>
      <c r="I1967" s="2">
        <v>45611</v>
      </c>
      <c r="J1967" s="2">
        <v>0</v>
      </c>
      <c r="K1967" s="2">
        <v>0</v>
      </c>
      <c r="L1967" s="2"/>
      <c r="M1967" s="2">
        <v>0</v>
      </c>
      <c r="N1967" s="1" t="s">
        <v>368</v>
      </c>
      <c r="O1967" s="1">
        <v>2025</v>
      </c>
    </row>
    <row r="1968" spans="1:15" ht="15.6" x14ac:dyDescent="0.3">
      <c r="A1968" s="2" t="s">
        <v>718</v>
      </c>
      <c r="B1968" s="2" t="s">
        <v>492</v>
      </c>
      <c r="C1968" s="2" t="s">
        <v>90</v>
      </c>
      <c r="D1968" s="2">
        <v>2</v>
      </c>
      <c r="E1968" s="2">
        <v>2805.7457999999997</v>
      </c>
      <c r="F1968" s="2">
        <v>0</v>
      </c>
      <c r="G1968" s="2">
        <v>0</v>
      </c>
      <c r="H1968" s="2">
        <v>45092</v>
      </c>
      <c r="I1968" s="2">
        <v>45092</v>
      </c>
      <c r="J1968" s="2">
        <v>0</v>
      </c>
      <c r="K1968" s="2">
        <v>0</v>
      </c>
      <c r="L1968" s="2">
        <v>2</v>
      </c>
      <c r="M1968" s="2">
        <v>2805.7457999999997</v>
      </c>
      <c r="N1968" s="1" t="s">
        <v>368</v>
      </c>
      <c r="O1968" s="1">
        <v>2025</v>
      </c>
    </row>
    <row r="1969" spans="1:15" ht="15.6" x14ac:dyDescent="0.3">
      <c r="A1969" s="2" t="s">
        <v>719</v>
      </c>
      <c r="B1969" s="2" t="s">
        <v>536</v>
      </c>
      <c r="C1969" s="2" t="s">
        <v>90</v>
      </c>
      <c r="D1969" s="2"/>
      <c r="E1969" s="2">
        <v>0</v>
      </c>
      <c r="F1969" s="2">
        <v>0</v>
      </c>
      <c r="G1969" s="2">
        <v>0</v>
      </c>
      <c r="H1969" s="2">
        <v>45092</v>
      </c>
      <c r="I1969" s="2">
        <v>45092</v>
      </c>
      <c r="J1969" s="2">
        <v>0</v>
      </c>
      <c r="K1969" s="2">
        <v>0</v>
      </c>
      <c r="L1969" s="2"/>
      <c r="M1969" s="2">
        <v>0</v>
      </c>
      <c r="N1969" s="1" t="s">
        <v>368</v>
      </c>
      <c r="O1969" s="1">
        <v>2025</v>
      </c>
    </row>
    <row r="1970" spans="1:15" ht="15.6" x14ac:dyDescent="0.3">
      <c r="A1970" s="2" t="s">
        <v>720</v>
      </c>
      <c r="B1970" s="2" t="s">
        <v>114</v>
      </c>
      <c r="C1970" s="2" t="s">
        <v>90</v>
      </c>
      <c r="D1970" s="2">
        <v>2</v>
      </c>
      <c r="E1970" s="2">
        <v>2138.3901000000001</v>
      </c>
      <c r="F1970" s="2">
        <v>0</v>
      </c>
      <c r="G1970" s="2">
        <v>0</v>
      </c>
      <c r="H1970" s="2">
        <v>45092</v>
      </c>
      <c r="I1970" s="2">
        <v>45092</v>
      </c>
      <c r="J1970" s="2">
        <v>0</v>
      </c>
      <c r="K1970" s="2">
        <v>0</v>
      </c>
      <c r="L1970" s="2">
        <v>2</v>
      </c>
      <c r="M1970" s="2">
        <v>2138.3901000000001</v>
      </c>
      <c r="N1970" s="1" t="s">
        <v>368</v>
      </c>
      <c r="O1970" s="1">
        <v>2025</v>
      </c>
    </row>
    <row r="1971" spans="1:15" ht="15.6" x14ac:dyDescent="0.3">
      <c r="A1971" s="2" t="s">
        <v>721</v>
      </c>
      <c r="B1971" s="2" t="s">
        <v>537</v>
      </c>
      <c r="C1971" s="2" t="s">
        <v>90</v>
      </c>
      <c r="D1971" s="2"/>
      <c r="E1971" s="2">
        <v>0</v>
      </c>
      <c r="F1971" s="2">
        <v>0</v>
      </c>
      <c r="G1971" s="2">
        <v>0</v>
      </c>
      <c r="H1971" s="2">
        <v>45092</v>
      </c>
      <c r="I1971" s="2">
        <v>45092</v>
      </c>
      <c r="J1971" s="2">
        <v>0</v>
      </c>
      <c r="K1971" s="2">
        <v>0</v>
      </c>
      <c r="L1971" s="2"/>
      <c r="M1971" s="2">
        <v>0</v>
      </c>
      <c r="N1971" s="1" t="s">
        <v>368</v>
      </c>
      <c r="O1971" s="1">
        <v>2025</v>
      </c>
    </row>
    <row r="1972" spans="1:15" ht="15.6" x14ac:dyDescent="0.3">
      <c r="A1972" s="2" t="s">
        <v>722</v>
      </c>
      <c r="B1972" s="2" t="s">
        <v>539</v>
      </c>
      <c r="C1972" s="2" t="s">
        <v>90</v>
      </c>
      <c r="D1972" s="2"/>
      <c r="E1972" s="2">
        <v>0</v>
      </c>
      <c r="F1972" s="2">
        <v>0</v>
      </c>
      <c r="G1972" s="2">
        <v>0</v>
      </c>
      <c r="H1972" s="2">
        <v>45092</v>
      </c>
      <c r="I1972" s="2">
        <v>45092</v>
      </c>
      <c r="J1972" s="2">
        <v>0</v>
      </c>
      <c r="K1972" s="2">
        <v>0</v>
      </c>
      <c r="L1972" s="2"/>
      <c r="M1972" s="2">
        <v>0</v>
      </c>
      <c r="N1972" s="1" t="s">
        <v>368</v>
      </c>
      <c r="O1972" s="1">
        <v>2025</v>
      </c>
    </row>
    <row r="1973" spans="1:15" ht="15.6" x14ac:dyDescent="0.3">
      <c r="A1973" s="2" t="s">
        <v>723</v>
      </c>
      <c r="B1973" s="2" t="s">
        <v>541</v>
      </c>
      <c r="C1973" s="2" t="s">
        <v>90</v>
      </c>
      <c r="D1973" s="2">
        <v>6</v>
      </c>
      <c r="E1973" s="2">
        <v>3679.9806666666668</v>
      </c>
      <c r="F1973" s="2">
        <v>0</v>
      </c>
      <c r="G1973" s="2">
        <v>0</v>
      </c>
      <c r="H1973" s="2">
        <v>45092</v>
      </c>
      <c r="I1973" s="2">
        <v>45092</v>
      </c>
      <c r="J1973" s="2">
        <v>0</v>
      </c>
      <c r="K1973" s="2">
        <v>0</v>
      </c>
      <c r="L1973" s="2">
        <v>6</v>
      </c>
      <c r="M1973" s="2">
        <v>3679.9806666666668</v>
      </c>
      <c r="N1973" s="1" t="s">
        <v>368</v>
      </c>
      <c r="O1973" s="1">
        <v>2025</v>
      </c>
    </row>
    <row r="1974" spans="1:15" ht="15.6" x14ac:dyDescent="0.3">
      <c r="A1974" s="2" t="s">
        <v>176</v>
      </c>
      <c r="B1974" s="2" t="s">
        <v>560</v>
      </c>
      <c r="C1974" s="2" t="s">
        <v>261</v>
      </c>
      <c r="D1974" s="2"/>
      <c r="E1974" s="2">
        <v>0</v>
      </c>
      <c r="F1974" s="2">
        <v>0</v>
      </c>
      <c r="G1974" s="2">
        <v>0</v>
      </c>
      <c r="H1974" s="2">
        <v>45092</v>
      </c>
      <c r="I1974" s="2">
        <v>45092</v>
      </c>
      <c r="J1974" s="2">
        <v>0</v>
      </c>
      <c r="K1974" s="2">
        <v>0</v>
      </c>
      <c r="L1974" s="2"/>
      <c r="M1974" s="2">
        <v>0</v>
      </c>
      <c r="N1974" s="1" t="s">
        <v>368</v>
      </c>
      <c r="O1974" s="1">
        <v>2025</v>
      </c>
    </row>
    <row r="1975" spans="1:15" ht="15.6" x14ac:dyDescent="0.3">
      <c r="A1975" s="2" t="s">
        <v>179</v>
      </c>
      <c r="B1975" s="2" t="s">
        <v>561</v>
      </c>
      <c r="C1975" s="2" t="s">
        <v>90</v>
      </c>
      <c r="D1975" s="2">
        <v>273</v>
      </c>
      <c r="E1975" s="2">
        <v>314.62676470588241</v>
      </c>
      <c r="F1975" s="2">
        <v>0</v>
      </c>
      <c r="G1975" s="2">
        <v>0</v>
      </c>
      <c r="H1975" s="2">
        <v>45092</v>
      </c>
      <c r="I1975" s="2">
        <v>45092</v>
      </c>
      <c r="J1975" s="2">
        <v>135</v>
      </c>
      <c r="K1975" s="2">
        <v>155.58466386554625</v>
      </c>
      <c r="L1975" s="2">
        <v>138</v>
      </c>
      <c r="M1975" s="2">
        <v>159.04210084033616</v>
      </c>
      <c r="N1975" s="1" t="s">
        <v>368</v>
      </c>
      <c r="O1975" s="1">
        <v>2025</v>
      </c>
    </row>
    <row r="1976" spans="1:15" ht="15.6" x14ac:dyDescent="0.3">
      <c r="A1976" s="2" t="s">
        <v>182</v>
      </c>
      <c r="B1976" s="2" t="s">
        <v>660</v>
      </c>
      <c r="C1976" s="2" t="s">
        <v>696</v>
      </c>
      <c r="D1976" s="2">
        <v>0</v>
      </c>
      <c r="E1976" s="2">
        <v>0</v>
      </c>
      <c r="F1976" s="2">
        <v>0</v>
      </c>
      <c r="G1976" s="2">
        <v>0</v>
      </c>
      <c r="H1976" s="2">
        <v>45092</v>
      </c>
      <c r="I1976" s="2">
        <v>45092</v>
      </c>
      <c r="J1976" s="2">
        <v>0</v>
      </c>
      <c r="K1976" s="2">
        <v>0</v>
      </c>
      <c r="L1976" s="2">
        <v>0</v>
      </c>
      <c r="M1976" s="2">
        <v>0</v>
      </c>
      <c r="N1976" s="1" t="s">
        <v>368</v>
      </c>
      <c r="O1976" s="1">
        <v>2025</v>
      </c>
    </row>
    <row r="1977" spans="1:15" ht="15.6" x14ac:dyDescent="0.3">
      <c r="A1977" s="2" t="s">
        <v>184</v>
      </c>
      <c r="B1977" s="2" t="s">
        <v>660</v>
      </c>
      <c r="C1977" s="2" t="s">
        <v>90</v>
      </c>
      <c r="D1977" s="2">
        <v>227</v>
      </c>
      <c r="E1977" s="2">
        <v>1074.2840778035352</v>
      </c>
      <c r="F1977" s="2">
        <v>0</v>
      </c>
      <c r="G1977" s="2">
        <v>0</v>
      </c>
      <c r="H1977" s="2">
        <v>45092</v>
      </c>
      <c r="I1977" s="2">
        <v>45092</v>
      </c>
      <c r="J1977" s="2">
        <v>199</v>
      </c>
      <c r="K1977" s="2">
        <v>941.77326644450886</v>
      </c>
      <c r="L1977" s="2">
        <v>28</v>
      </c>
      <c r="M1977" s="2">
        <v>132.51081135902632</v>
      </c>
      <c r="N1977" s="1" t="s">
        <v>368</v>
      </c>
      <c r="O1977" s="1">
        <v>2025</v>
      </c>
    </row>
    <row r="1978" spans="1:15" ht="15.6" x14ac:dyDescent="0.3">
      <c r="A1978" s="2" t="s">
        <v>186</v>
      </c>
      <c r="B1978" s="2" t="s">
        <v>697</v>
      </c>
      <c r="C1978" s="2" t="s">
        <v>90</v>
      </c>
      <c r="D1978" s="2">
        <v>88</v>
      </c>
      <c r="E1978" s="2">
        <v>4672.8</v>
      </c>
      <c r="F1978" s="2">
        <v>0</v>
      </c>
      <c r="G1978" s="2">
        <v>0</v>
      </c>
      <c r="H1978" s="2">
        <v>45397</v>
      </c>
      <c r="I1978" s="2">
        <v>45397</v>
      </c>
      <c r="J1978" s="2">
        <v>0</v>
      </c>
      <c r="K1978" s="2">
        <v>0</v>
      </c>
      <c r="L1978" s="2">
        <v>88</v>
      </c>
      <c r="M1978" s="2">
        <v>4672.8</v>
      </c>
      <c r="N1978" s="1" t="s">
        <v>368</v>
      </c>
      <c r="O1978" s="1">
        <v>2025</v>
      </c>
    </row>
    <row r="1979" spans="1:15" ht="15.6" x14ac:dyDescent="0.3">
      <c r="A1979" s="2" t="s">
        <v>188</v>
      </c>
      <c r="B1979" s="2" t="s">
        <v>698</v>
      </c>
      <c r="C1979" s="2" t="s">
        <v>261</v>
      </c>
      <c r="D1979" s="2">
        <v>0</v>
      </c>
      <c r="E1979" s="2">
        <v>0</v>
      </c>
      <c r="F1979" s="2">
        <v>0</v>
      </c>
      <c r="G1979" s="2">
        <v>0</v>
      </c>
      <c r="H1979" s="2">
        <v>45554</v>
      </c>
      <c r="I1979" s="2">
        <v>45554</v>
      </c>
      <c r="J1979" s="2">
        <v>0</v>
      </c>
      <c r="K1979" s="2">
        <v>0</v>
      </c>
      <c r="L1979" s="2">
        <v>0</v>
      </c>
      <c r="M1979" s="2">
        <v>0</v>
      </c>
      <c r="N1979" s="1" t="s">
        <v>368</v>
      </c>
      <c r="O1979" s="1">
        <v>2025</v>
      </c>
    </row>
    <row r="1980" spans="1:15" ht="15.6" x14ac:dyDescent="0.3">
      <c r="A1980" s="2" t="s">
        <v>188</v>
      </c>
      <c r="B1980" s="2" t="s">
        <v>699</v>
      </c>
      <c r="C1980" s="2" t="s">
        <v>261</v>
      </c>
      <c r="D1980" s="2">
        <v>1</v>
      </c>
      <c r="E1980" s="2">
        <v>2973.6</v>
      </c>
      <c r="F1980" s="2">
        <v>0</v>
      </c>
      <c r="G1980" s="2">
        <v>0</v>
      </c>
      <c r="H1980" s="2">
        <v>45554</v>
      </c>
      <c r="I1980" s="2">
        <v>45554</v>
      </c>
      <c r="J1980" s="2">
        <v>0</v>
      </c>
      <c r="K1980" s="2">
        <v>0</v>
      </c>
      <c r="L1980" s="2">
        <v>1</v>
      </c>
      <c r="M1980" s="2">
        <v>2973.6</v>
      </c>
      <c r="N1980" s="1" t="s">
        <v>368</v>
      </c>
      <c r="O1980" s="1">
        <v>2025</v>
      </c>
    </row>
    <row r="1981" spans="1:15" ht="15.6" x14ac:dyDescent="0.3">
      <c r="A1981" s="2" t="s">
        <v>190</v>
      </c>
      <c r="B1981" s="2" t="s">
        <v>661</v>
      </c>
      <c r="C1981" s="2" t="s">
        <v>565</v>
      </c>
      <c r="D1981" s="2">
        <v>3</v>
      </c>
      <c r="E1981" s="2">
        <v>1469.243170631868</v>
      </c>
      <c r="F1981" s="2">
        <v>0</v>
      </c>
      <c r="G1981" s="2">
        <v>0</v>
      </c>
      <c r="H1981" s="2">
        <v>45092</v>
      </c>
      <c r="I1981" s="2">
        <v>45092</v>
      </c>
      <c r="J1981" s="2">
        <v>1</v>
      </c>
      <c r="K1981" s="2">
        <v>489.747723543956</v>
      </c>
      <c r="L1981" s="2">
        <v>2</v>
      </c>
      <c r="M1981" s="2">
        <v>979.495447087912</v>
      </c>
      <c r="N1981" s="1" t="s">
        <v>368</v>
      </c>
      <c r="O1981" s="1">
        <v>2025</v>
      </c>
    </row>
    <row r="1982" spans="1:15" ht="15.6" x14ac:dyDescent="0.3">
      <c r="A1982" s="2" t="s">
        <v>192</v>
      </c>
      <c r="B1982" s="2" t="s">
        <v>662</v>
      </c>
      <c r="C1982" s="2" t="s">
        <v>90</v>
      </c>
      <c r="D1982" s="2">
        <v>62</v>
      </c>
      <c r="E1982" s="2">
        <v>303.64739723813148</v>
      </c>
      <c r="F1982" s="2">
        <v>100</v>
      </c>
      <c r="G1982" s="2">
        <v>489.75</v>
      </c>
      <c r="H1982" s="2">
        <v>45152</v>
      </c>
      <c r="I1982" s="2">
        <v>45152</v>
      </c>
      <c r="J1982" s="2">
        <v>86</v>
      </c>
      <c r="K1982" s="2">
        <v>421.18832520127916</v>
      </c>
      <c r="L1982" s="2">
        <v>76</v>
      </c>
      <c r="M1982" s="2">
        <v>372.20907203685232</v>
      </c>
      <c r="N1982" s="1" t="s">
        <v>368</v>
      </c>
      <c r="O1982" s="1">
        <v>2025</v>
      </c>
    </row>
    <row r="1983" spans="1:15" ht="15.6" x14ac:dyDescent="0.3">
      <c r="A1983" s="2" t="s">
        <v>194</v>
      </c>
      <c r="B1983" s="2" t="s">
        <v>663</v>
      </c>
      <c r="C1983" s="2" t="s">
        <v>565</v>
      </c>
      <c r="D1983" s="2">
        <v>0</v>
      </c>
      <c r="E1983" s="2">
        <v>0</v>
      </c>
      <c r="F1983" s="2">
        <v>0</v>
      </c>
      <c r="G1983" s="2">
        <v>0</v>
      </c>
      <c r="H1983" s="2">
        <v>45152</v>
      </c>
      <c r="I1983" s="2">
        <v>45152</v>
      </c>
      <c r="J1983" s="2">
        <v>0</v>
      </c>
      <c r="K1983" s="2">
        <v>0</v>
      </c>
      <c r="L1983" s="2">
        <v>0</v>
      </c>
      <c r="M1983" s="2">
        <v>0</v>
      </c>
      <c r="N1983" s="1" t="s">
        <v>368</v>
      </c>
      <c r="O1983" s="1">
        <v>2025</v>
      </c>
    </row>
    <row r="1984" spans="1:15" ht="15.6" x14ac:dyDescent="0.3">
      <c r="A1984" s="2" t="s">
        <v>197</v>
      </c>
      <c r="B1984" s="2" t="s">
        <v>664</v>
      </c>
      <c r="C1984" s="2" t="s">
        <v>90</v>
      </c>
      <c r="D1984" s="2">
        <v>1</v>
      </c>
      <c r="E1984" s="2">
        <v>2.542900000000003</v>
      </c>
      <c r="F1984" s="2">
        <v>0</v>
      </c>
      <c r="G1984" s="2">
        <v>0</v>
      </c>
      <c r="H1984" s="2">
        <v>45152</v>
      </c>
      <c r="I1984" s="2">
        <v>45152</v>
      </c>
      <c r="J1984" s="2">
        <v>0</v>
      </c>
      <c r="K1984" s="2">
        <v>0</v>
      </c>
      <c r="L1984" s="2">
        <v>1</v>
      </c>
      <c r="M1984" s="2">
        <v>2.542900000000003</v>
      </c>
      <c r="N1984" s="1" t="s">
        <v>368</v>
      </c>
      <c r="O1984" s="1">
        <v>2025</v>
      </c>
    </row>
    <row r="1985" spans="1:15" ht="15.6" x14ac:dyDescent="0.3">
      <c r="A1985" s="2" t="s">
        <v>199</v>
      </c>
      <c r="B1985" s="2" t="s">
        <v>569</v>
      </c>
      <c r="C1985" s="2" t="s">
        <v>570</v>
      </c>
      <c r="D1985" s="2">
        <v>5</v>
      </c>
      <c r="E1985" s="2">
        <v>995.62499999999955</v>
      </c>
      <c r="F1985" s="2">
        <v>0</v>
      </c>
      <c r="G1985" s="2">
        <v>0</v>
      </c>
      <c r="H1985" s="2">
        <v>45092</v>
      </c>
      <c r="I1985" s="2">
        <v>45092</v>
      </c>
      <c r="J1985" s="2">
        <v>5</v>
      </c>
      <c r="K1985" s="2">
        <v>995.62499999999955</v>
      </c>
      <c r="L1985" s="2">
        <v>0</v>
      </c>
      <c r="M1985" s="2">
        <v>0</v>
      </c>
      <c r="N1985" s="1" t="s">
        <v>368</v>
      </c>
      <c r="O1985" s="1">
        <v>2025</v>
      </c>
    </row>
    <row r="1986" spans="1:15" ht="15.6" x14ac:dyDescent="0.3">
      <c r="A1986" s="2" t="s">
        <v>202</v>
      </c>
      <c r="B1986" s="2" t="s">
        <v>571</v>
      </c>
      <c r="C1986" s="2" t="s">
        <v>570</v>
      </c>
      <c r="D1986" s="2">
        <v>16</v>
      </c>
      <c r="E1986" s="2">
        <v>5771.9556786703597</v>
      </c>
      <c r="F1986" s="2">
        <v>0</v>
      </c>
      <c r="G1986" s="2">
        <v>0</v>
      </c>
      <c r="H1986" s="2">
        <v>45152</v>
      </c>
      <c r="I1986" s="2">
        <v>45152</v>
      </c>
      <c r="J1986" s="2">
        <v>7</v>
      </c>
      <c r="K1986" s="2">
        <v>2525.2306094182823</v>
      </c>
      <c r="L1986" s="2">
        <v>9</v>
      </c>
      <c r="M1986" s="2">
        <v>3246.7250692520774</v>
      </c>
      <c r="N1986" s="1" t="s">
        <v>368</v>
      </c>
      <c r="O1986" s="1">
        <v>2025</v>
      </c>
    </row>
    <row r="1987" spans="1:15" ht="15.6" x14ac:dyDescent="0.3">
      <c r="A1987" s="2" t="s">
        <v>204</v>
      </c>
      <c r="B1987" s="2" t="s">
        <v>572</v>
      </c>
      <c r="C1987" s="2" t="s">
        <v>90</v>
      </c>
      <c r="D1987" s="2">
        <v>0</v>
      </c>
      <c r="E1987" s="2">
        <v>0</v>
      </c>
      <c r="F1987" s="2">
        <v>0</v>
      </c>
      <c r="G1987" s="2">
        <v>0</v>
      </c>
      <c r="H1987" s="2">
        <v>45152</v>
      </c>
      <c r="I1987" s="2">
        <v>45152</v>
      </c>
      <c r="J1987" s="2">
        <v>0</v>
      </c>
      <c r="K1987" s="2">
        <v>0</v>
      </c>
      <c r="L1987" s="2">
        <v>0</v>
      </c>
      <c r="M1987" s="2">
        <v>0</v>
      </c>
      <c r="N1987" s="1" t="s">
        <v>368</v>
      </c>
      <c r="O1987" s="1">
        <v>2025</v>
      </c>
    </row>
    <row r="1988" spans="1:15" ht="15.6" x14ac:dyDescent="0.3">
      <c r="A1988" s="2" t="s">
        <v>206</v>
      </c>
      <c r="B1988" s="2" t="s">
        <v>700</v>
      </c>
      <c r="C1988" s="2" t="s">
        <v>90</v>
      </c>
      <c r="D1988" s="2">
        <v>4</v>
      </c>
      <c r="E1988" s="2">
        <v>1059.1680000000001</v>
      </c>
      <c r="F1988" s="2">
        <v>0</v>
      </c>
      <c r="G1988" s="2">
        <v>0</v>
      </c>
      <c r="H1988" s="2">
        <v>45092</v>
      </c>
      <c r="I1988" s="2">
        <v>45092</v>
      </c>
      <c r="J1988" s="2">
        <v>0</v>
      </c>
      <c r="K1988" s="2">
        <v>0</v>
      </c>
      <c r="L1988" s="2">
        <v>4</v>
      </c>
      <c r="M1988" s="2">
        <v>1059.1680000000001</v>
      </c>
      <c r="N1988" s="1" t="s">
        <v>368</v>
      </c>
      <c r="O1988" s="1">
        <v>2025</v>
      </c>
    </row>
    <row r="1989" spans="1:15" ht="15.6" x14ac:dyDescent="0.3">
      <c r="A1989" s="2" t="s">
        <v>208</v>
      </c>
      <c r="B1989" s="2" t="s">
        <v>189</v>
      </c>
      <c r="C1989" s="2" t="s">
        <v>90</v>
      </c>
      <c r="D1989" s="2">
        <v>5</v>
      </c>
      <c r="E1989" s="2">
        <v>110.32999999999998</v>
      </c>
      <c r="F1989" s="2">
        <v>0</v>
      </c>
      <c r="G1989" s="2">
        <v>0</v>
      </c>
      <c r="H1989" s="2">
        <v>45152</v>
      </c>
      <c r="I1989" s="2">
        <v>45152</v>
      </c>
      <c r="J1989" s="2">
        <v>5</v>
      </c>
      <c r="K1989" s="2">
        <v>110.32999999999998</v>
      </c>
      <c r="L1989" s="2">
        <v>0</v>
      </c>
      <c r="M1989" s="2">
        <v>0</v>
      </c>
      <c r="N1989" s="1" t="s">
        <v>368</v>
      </c>
      <c r="O1989" s="1">
        <v>2025</v>
      </c>
    </row>
    <row r="1990" spans="1:15" ht="15.6" x14ac:dyDescent="0.3">
      <c r="A1990" s="2" t="s">
        <v>210</v>
      </c>
      <c r="B1990" s="2" t="s">
        <v>573</v>
      </c>
      <c r="C1990" s="2" t="s">
        <v>574</v>
      </c>
      <c r="D1990" s="2">
        <v>0</v>
      </c>
      <c r="E1990" s="2">
        <v>0</v>
      </c>
      <c r="F1990" s="2">
        <v>0</v>
      </c>
      <c r="G1990" s="2">
        <v>0</v>
      </c>
      <c r="H1990" s="2">
        <v>45152</v>
      </c>
      <c r="I1990" s="2">
        <v>45152</v>
      </c>
      <c r="J1990" s="2">
        <v>0</v>
      </c>
      <c r="K1990" s="2">
        <v>0</v>
      </c>
      <c r="L1990" s="2">
        <v>0</v>
      </c>
      <c r="M1990" s="2">
        <v>0</v>
      </c>
      <c r="N1990" s="1" t="s">
        <v>368</v>
      </c>
      <c r="O1990" s="1">
        <v>2025</v>
      </c>
    </row>
    <row r="1991" spans="1:15" ht="15.6" x14ac:dyDescent="0.3">
      <c r="A1991" s="2" t="s">
        <v>212</v>
      </c>
      <c r="B1991" s="2" t="s">
        <v>193</v>
      </c>
      <c r="C1991" s="2" t="s">
        <v>90</v>
      </c>
      <c r="D1991" s="2">
        <v>4</v>
      </c>
      <c r="E1991" s="2">
        <v>135.46400000000006</v>
      </c>
      <c r="F1991" s="2">
        <v>0</v>
      </c>
      <c r="G1991" s="2">
        <v>0</v>
      </c>
      <c r="H1991" s="2">
        <v>45092</v>
      </c>
      <c r="I1991" s="2">
        <v>45092</v>
      </c>
      <c r="J1991" s="2">
        <v>3</v>
      </c>
      <c r="K1991" s="2">
        <v>101.59800000000004</v>
      </c>
      <c r="L1991" s="2">
        <v>1</v>
      </c>
      <c r="M1991" s="2">
        <v>33.866000000000014</v>
      </c>
      <c r="N1991" s="1" t="s">
        <v>368</v>
      </c>
      <c r="O1991" s="1">
        <v>2025</v>
      </c>
    </row>
    <row r="1992" spans="1:15" ht="15.6" x14ac:dyDescent="0.3">
      <c r="A1992" s="2" t="s">
        <v>214</v>
      </c>
      <c r="B1992" s="2" t="s">
        <v>701</v>
      </c>
      <c r="C1992" s="2" t="s">
        <v>196</v>
      </c>
      <c r="D1992" s="2">
        <v>1</v>
      </c>
      <c r="E1992" s="2">
        <v>62.18</v>
      </c>
      <c r="F1992" s="2">
        <v>0</v>
      </c>
      <c r="G1992" s="2">
        <v>0</v>
      </c>
      <c r="H1992" s="2">
        <v>45092</v>
      </c>
      <c r="I1992" s="2">
        <v>45092</v>
      </c>
      <c r="J1992" s="2">
        <v>0</v>
      </c>
      <c r="K1992" s="2">
        <v>0</v>
      </c>
      <c r="L1992" s="2">
        <v>1</v>
      </c>
      <c r="M1992" s="2">
        <v>62.18</v>
      </c>
      <c r="N1992" s="1" t="s">
        <v>368</v>
      </c>
      <c r="O1992" s="1">
        <v>2025</v>
      </c>
    </row>
    <row r="1993" spans="1:15" ht="15.6" x14ac:dyDescent="0.3">
      <c r="A1993" s="2" t="s">
        <v>216</v>
      </c>
      <c r="B1993" s="2" t="s">
        <v>198</v>
      </c>
      <c r="C1993" s="2" t="s">
        <v>196</v>
      </c>
      <c r="D1993" s="2">
        <v>3</v>
      </c>
      <c r="E1993" s="2">
        <v>800.98500000000001</v>
      </c>
      <c r="F1993" s="2">
        <v>0</v>
      </c>
      <c r="G1993" s="2">
        <v>0</v>
      </c>
      <c r="H1993" s="2">
        <v>45092</v>
      </c>
      <c r="I1993" s="2">
        <v>45092</v>
      </c>
      <c r="J1993" s="2">
        <v>0</v>
      </c>
      <c r="K1993" s="2">
        <v>0</v>
      </c>
      <c r="L1993" s="2">
        <v>3</v>
      </c>
      <c r="M1993" s="2">
        <v>800.98500000000001</v>
      </c>
      <c r="N1993" s="1" t="s">
        <v>368</v>
      </c>
      <c r="O1993" s="1">
        <v>2025</v>
      </c>
    </row>
    <row r="1994" spans="1:15" ht="15.6" x14ac:dyDescent="0.3">
      <c r="A1994" s="2" t="s">
        <v>218</v>
      </c>
      <c r="B1994" s="2" t="s">
        <v>200</v>
      </c>
      <c r="C1994" s="2" t="s">
        <v>201</v>
      </c>
      <c r="D1994" s="2">
        <v>9</v>
      </c>
      <c r="E1994" s="2">
        <v>103.14521739130436</v>
      </c>
      <c r="F1994" s="2">
        <v>0</v>
      </c>
      <c r="G1994" s="2">
        <v>0</v>
      </c>
      <c r="H1994" s="2">
        <v>45152</v>
      </c>
      <c r="I1994" s="2">
        <v>45152</v>
      </c>
      <c r="J1994" s="2">
        <v>1</v>
      </c>
      <c r="K1994" s="2">
        <v>11.460579710144929</v>
      </c>
      <c r="L1994" s="2">
        <v>8</v>
      </c>
      <c r="M1994" s="2">
        <v>91.68463768115943</v>
      </c>
      <c r="N1994" s="1" t="s">
        <v>368</v>
      </c>
      <c r="O1994" s="1">
        <v>2025</v>
      </c>
    </row>
    <row r="1995" spans="1:15" ht="15.6" x14ac:dyDescent="0.3">
      <c r="A1995" s="2" t="s">
        <v>220</v>
      </c>
      <c r="B1995" s="2" t="s">
        <v>575</v>
      </c>
      <c r="C1995" s="2" t="s">
        <v>201</v>
      </c>
      <c r="D1995" s="2">
        <v>8</v>
      </c>
      <c r="E1995" s="2">
        <v>254.88</v>
      </c>
      <c r="F1995" s="2">
        <v>0</v>
      </c>
      <c r="G1995" s="2">
        <v>0</v>
      </c>
      <c r="H1995" s="2">
        <v>45152</v>
      </c>
      <c r="I1995" s="2">
        <v>45152</v>
      </c>
      <c r="J1995" s="2">
        <v>0</v>
      </c>
      <c r="K1995" s="2">
        <v>0</v>
      </c>
      <c r="L1995" s="2">
        <v>8</v>
      </c>
      <c r="M1995" s="2">
        <v>254.88</v>
      </c>
      <c r="N1995" s="1" t="s">
        <v>368</v>
      </c>
      <c r="O1995" s="1">
        <v>2025</v>
      </c>
    </row>
    <row r="1996" spans="1:15" ht="15.6" x14ac:dyDescent="0.3">
      <c r="A1996" s="2" t="s">
        <v>222</v>
      </c>
      <c r="B1996" s="2" t="s">
        <v>702</v>
      </c>
      <c r="C1996" s="2" t="s">
        <v>201</v>
      </c>
      <c r="D1996" s="2">
        <v>8</v>
      </c>
      <c r="E1996" s="2">
        <v>261.85599999999999</v>
      </c>
      <c r="F1996" s="2">
        <v>0</v>
      </c>
      <c r="G1996" s="2">
        <v>0</v>
      </c>
      <c r="H1996" s="2">
        <v>45152</v>
      </c>
      <c r="I1996" s="2">
        <v>45152</v>
      </c>
      <c r="J1996" s="2">
        <v>1</v>
      </c>
      <c r="K1996" s="2">
        <v>32.731999999999999</v>
      </c>
      <c r="L1996" s="2">
        <v>7</v>
      </c>
      <c r="M1996" s="2">
        <v>229.124</v>
      </c>
      <c r="N1996" s="1" t="s">
        <v>368</v>
      </c>
      <c r="O1996" s="1">
        <v>2025</v>
      </c>
    </row>
    <row r="1997" spans="1:15" ht="15.6" x14ac:dyDescent="0.3">
      <c r="A1997" s="2" t="s">
        <v>225</v>
      </c>
      <c r="B1997" s="2" t="s">
        <v>577</v>
      </c>
      <c r="C1997" s="2" t="s">
        <v>201</v>
      </c>
      <c r="D1997" s="2">
        <v>11</v>
      </c>
      <c r="E1997" s="2">
        <v>582.80200000000002</v>
      </c>
      <c r="F1997" s="2">
        <v>0</v>
      </c>
      <c r="G1997" s="2">
        <v>0</v>
      </c>
      <c r="H1997" s="2">
        <v>45152</v>
      </c>
      <c r="I1997" s="2">
        <v>45152</v>
      </c>
      <c r="J1997" s="2">
        <v>0</v>
      </c>
      <c r="K1997" s="2">
        <v>0</v>
      </c>
      <c r="L1997" s="2">
        <v>11</v>
      </c>
      <c r="M1997" s="2">
        <v>582.80200000000002</v>
      </c>
      <c r="N1997" s="1" t="s">
        <v>368</v>
      </c>
      <c r="O1997" s="1">
        <v>2025</v>
      </c>
    </row>
    <row r="1998" spans="1:15" ht="15.6" x14ac:dyDescent="0.3">
      <c r="A1998" s="2" t="s">
        <v>227</v>
      </c>
      <c r="B1998" s="2" t="s">
        <v>703</v>
      </c>
      <c r="C1998" s="2" t="s">
        <v>201</v>
      </c>
      <c r="D1998" s="2">
        <v>5</v>
      </c>
      <c r="E1998" s="2">
        <v>406.85416666666669</v>
      </c>
      <c r="F1998" s="2">
        <v>0</v>
      </c>
      <c r="G1998" s="2">
        <v>0</v>
      </c>
      <c r="H1998" s="2">
        <v>45152</v>
      </c>
      <c r="I1998" s="2">
        <v>45152</v>
      </c>
      <c r="J1998" s="2">
        <v>1</v>
      </c>
      <c r="K1998" s="2">
        <v>81.370833333333337</v>
      </c>
      <c r="L1998" s="2">
        <v>4</v>
      </c>
      <c r="M1998" s="2">
        <v>325.48333333333335</v>
      </c>
      <c r="N1998" s="1" t="s">
        <v>368</v>
      </c>
      <c r="O1998" s="1">
        <v>2025</v>
      </c>
    </row>
    <row r="1999" spans="1:15" ht="15.6" x14ac:dyDescent="0.3">
      <c r="A1999" s="2" t="s">
        <v>229</v>
      </c>
      <c r="B1999" s="2" t="s">
        <v>620</v>
      </c>
      <c r="C1999" s="2" t="s">
        <v>201</v>
      </c>
      <c r="D1999" s="2">
        <v>21</v>
      </c>
      <c r="E1999" s="2">
        <v>1735.8837890625</v>
      </c>
      <c r="F1999" s="2">
        <v>0</v>
      </c>
      <c r="G1999" s="2">
        <v>0</v>
      </c>
      <c r="H1999" s="2">
        <v>45092</v>
      </c>
      <c r="I1999" s="2">
        <v>45092</v>
      </c>
      <c r="J1999" s="2">
        <v>3</v>
      </c>
      <c r="K1999" s="2">
        <v>247.9833984375</v>
      </c>
      <c r="L1999" s="2">
        <v>18</v>
      </c>
      <c r="M1999" s="2">
        <v>1487.900390625</v>
      </c>
      <c r="N1999" s="1" t="s">
        <v>368</v>
      </c>
      <c r="O1999" s="1">
        <v>2025</v>
      </c>
    </row>
    <row r="2000" spans="1:15" ht="15.6" x14ac:dyDescent="0.3">
      <c r="A2000" s="2" t="s">
        <v>231</v>
      </c>
      <c r="B2000" s="2" t="s">
        <v>704</v>
      </c>
      <c r="C2000" s="2" t="s">
        <v>201</v>
      </c>
      <c r="D2000" s="2">
        <v>0</v>
      </c>
      <c r="E2000" s="2">
        <v>0</v>
      </c>
      <c r="F2000" s="2">
        <v>0</v>
      </c>
      <c r="G2000" s="2">
        <v>0</v>
      </c>
      <c r="H2000" s="2">
        <v>45093</v>
      </c>
      <c r="I2000" s="2">
        <v>45093</v>
      </c>
      <c r="J2000" s="2">
        <v>0</v>
      </c>
      <c r="K2000" s="2">
        <v>0</v>
      </c>
      <c r="L2000" s="2">
        <v>0</v>
      </c>
      <c r="M2000" s="2">
        <v>0</v>
      </c>
      <c r="N2000" s="1" t="s">
        <v>368</v>
      </c>
      <c r="O2000" s="1">
        <v>2025</v>
      </c>
    </row>
    <row r="2001" spans="1:15" ht="15.6" x14ac:dyDescent="0.3">
      <c r="A2001" s="2" t="s">
        <v>233</v>
      </c>
      <c r="B2001" s="2" t="s">
        <v>207</v>
      </c>
      <c r="C2001" s="2" t="s">
        <v>90</v>
      </c>
      <c r="D2001" s="2">
        <v>1</v>
      </c>
      <c r="E2001" s="2">
        <v>110.91999999999999</v>
      </c>
      <c r="F2001" s="2">
        <v>0</v>
      </c>
      <c r="G2001" s="2">
        <v>0</v>
      </c>
      <c r="H2001" s="2">
        <v>45092</v>
      </c>
      <c r="I2001" s="2">
        <v>45092</v>
      </c>
      <c r="J2001" s="2">
        <v>0</v>
      </c>
      <c r="K2001" s="2">
        <v>0</v>
      </c>
      <c r="L2001" s="2">
        <v>1</v>
      </c>
      <c r="M2001" s="2">
        <v>110.91999999999999</v>
      </c>
      <c r="N2001" s="1" t="s">
        <v>368</v>
      </c>
      <c r="O2001" s="1">
        <v>2025</v>
      </c>
    </row>
    <row r="2002" spans="1:15" ht="15.6" x14ac:dyDescent="0.3">
      <c r="A2002" s="2" t="s">
        <v>235</v>
      </c>
      <c r="B2002" s="2" t="s">
        <v>579</v>
      </c>
      <c r="C2002" s="2" t="s">
        <v>90</v>
      </c>
      <c r="D2002" s="2">
        <v>1</v>
      </c>
      <c r="E2002" s="2">
        <v>867.63</v>
      </c>
      <c r="F2002" s="2">
        <v>0</v>
      </c>
      <c r="G2002" s="2">
        <v>0</v>
      </c>
      <c r="H2002" s="2">
        <v>45152</v>
      </c>
      <c r="I2002" s="2">
        <v>45152</v>
      </c>
      <c r="J2002" s="2">
        <v>0</v>
      </c>
      <c r="K2002" s="2">
        <v>0</v>
      </c>
      <c r="L2002" s="2">
        <v>1</v>
      </c>
      <c r="M2002" s="2">
        <v>867.63</v>
      </c>
      <c r="N2002" s="1" t="s">
        <v>368</v>
      </c>
      <c r="O2002" s="1">
        <v>2025</v>
      </c>
    </row>
    <row r="2003" spans="1:15" ht="15.6" x14ac:dyDescent="0.3">
      <c r="A2003" s="2" t="s">
        <v>237</v>
      </c>
      <c r="B2003" s="2" t="s">
        <v>580</v>
      </c>
      <c r="C2003" s="2" t="s">
        <v>90</v>
      </c>
      <c r="D2003" s="2">
        <v>5</v>
      </c>
      <c r="E2003" s="2">
        <v>291.64898989898984</v>
      </c>
      <c r="F2003" s="2">
        <v>0</v>
      </c>
      <c r="G2003" s="2">
        <v>0</v>
      </c>
      <c r="H2003" s="2">
        <v>45152</v>
      </c>
      <c r="I2003" s="2">
        <v>45152</v>
      </c>
      <c r="J2003" s="2">
        <v>2</v>
      </c>
      <c r="K2003" s="2">
        <v>116.65959595959593</v>
      </c>
      <c r="L2003" s="2">
        <v>3</v>
      </c>
      <c r="M2003" s="2">
        <v>174.98939393939389</v>
      </c>
      <c r="N2003" s="1" t="s">
        <v>368</v>
      </c>
      <c r="O2003" s="1">
        <v>2025</v>
      </c>
    </row>
    <row r="2004" spans="1:15" ht="15.6" x14ac:dyDescent="0.3">
      <c r="A2004" s="2" t="s">
        <v>239</v>
      </c>
      <c r="B2004" s="2" t="s">
        <v>209</v>
      </c>
      <c r="C2004" s="2" t="s">
        <v>261</v>
      </c>
      <c r="D2004" s="2">
        <v>2</v>
      </c>
      <c r="E2004" s="2">
        <v>82.73684210526315</v>
      </c>
      <c r="F2004" s="2">
        <v>0</v>
      </c>
      <c r="G2004" s="2">
        <v>0</v>
      </c>
      <c r="H2004" s="2">
        <v>45152</v>
      </c>
      <c r="I2004" s="2">
        <v>45152</v>
      </c>
      <c r="J2004" s="2">
        <v>0</v>
      </c>
      <c r="K2004" s="2">
        <v>0</v>
      </c>
      <c r="L2004" s="2">
        <v>2</v>
      </c>
      <c r="M2004" s="2">
        <v>82.73684210526315</v>
      </c>
      <c r="N2004" s="1" t="s">
        <v>368</v>
      </c>
      <c r="O2004" s="1">
        <v>2025</v>
      </c>
    </row>
    <row r="2005" spans="1:15" ht="15.6" x14ac:dyDescent="0.3">
      <c r="A2005" s="2" t="s">
        <v>241</v>
      </c>
      <c r="B2005" s="2" t="s">
        <v>211</v>
      </c>
      <c r="C2005" s="2" t="s">
        <v>90</v>
      </c>
      <c r="D2005" s="2">
        <v>6</v>
      </c>
      <c r="E2005" s="2">
        <v>20.626794258373216</v>
      </c>
      <c r="F2005" s="2">
        <v>0</v>
      </c>
      <c r="G2005" s="2">
        <v>0</v>
      </c>
      <c r="H2005" s="2">
        <v>45092</v>
      </c>
      <c r="I2005" s="2">
        <v>45092</v>
      </c>
      <c r="J2005" s="2">
        <v>0</v>
      </c>
      <c r="K2005" s="2">
        <v>0</v>
      </c>
      <c r="L2005" s="2">
        <v>6</v>
      </c>
      <c r="M2005" s="2">
        <v>20.626794258373216</v>
      </c>
      <c r="N2005" s="1" t="s">
        <v>368</v>
      </c>
      <c r="O2005" s="1">
        <v>2025</v>
      </c>
    </row>
    <row r="2006" spans="1:15" ht="15.6" x14ac:dyDescent="0.3">
      <c r="A2006" s="2" t="s">
        <v>243</v>
      </c>
      <c r="B2006" s="2" t="s">
        <v>669</v>
      </c>
      <c r="C2006" s="2" t="s">
        <v>261</v>
      </c>
      <c r="D2006" s="2">
        <v>3</v>
      </c>
      <c r="E2006" s="2">
        <v>215.29047619047617</v>
      </c>
      <c r="F2006" s="2">
        <v>0</v>
      </c>
      <c r="G2006" s="2">
        <v>0</v>
      </c>
      <c r="H2006" s="2">
        <v>45152</v>
      </c>
      <c r="I2006" s="2">
        <v>45152</v>
      </c>
      <c r="J2006" s="2">
        <v>3</v>
      </c>
      <c r="K2006" s="2">
        <v>215.29047619047617</v>
      </c>
      <c r="L2006" s="2">
        <v>0</v>
      </c>
      <c r="M2006" s="2">
        <v>0</v>
      </c>
      <c r="N2006" s="1" t="s">
        <v>368</v>
      </c>
      <c r="O2006" s="1">
        <v>2025</v>
      </c>
    </row>
    <row r="2007" spans="1:15" ht="15.6" x14ac:dyDescent="0.3">
      <c r="A2007" s="2" t="s">
        <v>245</v>
      </c>
      <c r="B2007" s="2" t="s">
        <v>670</v>
      </c>
      <c r="C2007" s="2" t="s">
        <v>90</v>
      </c>
      <c r="D2007" s="2">
        <v>11</v>
      </c>
      <c r="E2007" s="2">
        <v>140.53683862433863</v>
      </c>
      <c r="F2007" s="2">
        <v>12</v>
      </c>
      <c r="G2007" s="2">
        <v>215.29047619047617</v>
      </c>
      <c r="H2007" s="2">
        <v>45092</v>
      </c>
      <c r="I2007" s="2">
        <v>45092</v>
      </c>
      <c r="J2007" s="2">
        <v>23</v>
      </c>
      <c r="K2007" s="2">
        <v>293.84975348725351</v>
      </c>
      <c r="L2007" s="2">
        <v>0</v>
      </c>
      <c r="M2007" s="2">
        <v>0</v>
      </c>
      <c r="N2007" s="1" t="s">
        <v>368</v>
      </c>
      <c r="O2007" s="1">
        <v>2025</v>
      </c>
    </row>
    <row r="2008" spans="1:15" ht="15.6" x14ac:dyDescent="0.3">
      <c r="A2008" s="2" t="s">
        <v>247</v>
      </c>
      <c r="B2008" s="2" t="s">
        <v>584</v>
      </c>
      <c r="C2008" s="2" t="s">
        <v>261</v>
      </c>
      <c r="D2008" s="2">
        <v>7</v>
      </c>
      <c r="E2008" s="2">
        <v>750.32999999999993</v>
      </c>
      <c r="F2008" s="2">
        <v>0</v>
      </c>
      <c r="G2008" s="2">
        <v>0</v>
      </c>
      <c r="H2008" s="2">
        <v>45152</v>
      </c>
      <c r="I2008" s="2">
        <v>45152</v>
      </c>
      <c r="J2008" s="2">
        <v>0</v>
      </c>
      <c r="K2008" s="2">
        <v>0</v>
      </c>
      <c r="L2008" s="2">
        <v>7</v>
      </c>
      <c r="M2008" s="2">
        <v>750.32999999999993</v>
      </c>
      <c r="N2008" s="1" t="s">
        <v>368</v>
      </c>
      <c r="O2008" s="1">
        <v>2025</v>
      </c>
    </row>
    <row r="2009" spans="1:15" ht="15.6" x14ac:dyDescent="0.3">
      <c r="A2009" s="2" t="s">
        <v>249</v>
      </c>
      <c r="B2009" s="2" t="s">
        <v>671</v>
      </c>
      <c r="C2009" s="2" t="s">
        <v>90</v>
      </c>
      <c r="D2009" s="2">
        <v>7</v>
      </c>
      <c r="E2009" s="2">
        <v>62.527500000000003</v>
      </c>
      <c r="F2009" s="2">
        <v>0</v>
      </c>
      <c r="G2009" s="2">
        <v>0</v>
      </c>
      <c r="H2009" s="2">
        <v>45152</v>
      </c>
      <c r="I2009" s="2">
        <v>45152</v>
      </c>
      <c r="J2009" s="2">
        <v>0</v>
      </c>
      <c r="K2009" s="2">
        <v>0</v>
      </c>
      <c r="L2009" s="2">
        <v>7</v>
      </c>
      <c r="M2009" s="2">
        <v>62.527500000000003</v>
      </c>
      <c r="N2009" s="1" t="s">
        <v>368</v>
      </c>
      <c r="O2009" s="1">
        <v>2025</v>
      </c>
    </row>
    <row r="2010" spans="1:15" ht="15.6" x14ac:dyDescent="0.3">
      <c r="A2010" s="2" t="s">
        <v>251</v>
      </c>
      <c r="B2010" s="2" t="s">
        <v>586</v>
      </c>
      <c r="C2010" s="2" t="s">
        <v>261</v>
      </c>
      <c r="D2010" s="2">
        <v>1</v>
      </c>
      <c r="E2010" s="2">
        <v>93.6</v>
      </c>
      <c r="F2010" s="2">
        <v>0</v>
      </c>
      <c r="G2010" s="2">
        <v>0</v>
      </c>
      <c r="H2010" s="2">
        <v>45152</v>
      </c>
      <c r="I2010" s="2">
        <v>45152</v>
      </c>
      <c r="J2010" s="2">
        <v>0</v>
      </c>
      <c r="K2010" s="2">
        <v>0</v>
      </c>
      <c r="L2010" s="2">
        <v>1</v>
      </c>
      <c r="M2010" s="2">
        <v>93.6</v>
      </c>
      <c r="N2010" s="1" t="s">
        <v>368</v>
      </c>
      <c r="O2010" s="1">
        <v>2025</v>
      </c>
    </row>
    <row r="2011" spans="1:15" ht="15.6" x14ac:dyDescent="0.3">
      <c r="A2011" s="2"/>
      <c r="B2011" s="2" t="s">
        <v>724</v>
      </c>
      <c r="C2011" s="2" t="s">
        <v>90</v>
      </c>
      <c r="D2011" s="2">
        <v>10</v>
      </c>
      <c r="E2011" s="2">
        <v>78</v>
      </c>
      <c r="F2011" s="2">
        <v>0</v>
      </c>
      <c r="G2011" s="2">
        <v>0</v>
      </c>
      <c r="H2011" s="2">
        <v>45152</v>
      </c>
      <c r="I2011" s="2">
        <v>45152</v>
      </c>
      <c r="J2011" s="2">
        <v>0</v>
      </c>
      <c r="K2011" s="2">
        <v>0</v>
      </c>
      <c r="L2011" s="2">
        <v>10</v>
      </c>
      <c r="M2011" s="2">
        <v>78</v>
      </c>
      <c r="N2011" s="1" t="s">
        <v>368</v>
      </c>
      <c r="O2011" s="1">
        <v>2025</v>
      </c>
    </row>
    <row r="2012" spans="1:15" ht="15.6" x14ac:dyDescent="0.3">
      <c r="A2012" s="2" t="s">
        <v>363</v>
      </c>
      <c r="B2012" s="2" t="s">
        <v>672</v>
      </c>
      <c r="C2012" s="2" t="s">
        <v>90</v>
      </c>
      <c r="D2012" s="2">
        <v>1</v>
      </c>
      <c r="E2012" s="2">
        <v>2193.75</v>
      </c>
      <c r="F2012" s="2">
        <v>0</v>
      </c>
      <c r="G2012" s="2">
        <v>0</v>
      </c>
      <c r="H2012" s="2" t="s">
        <v>705</v>
      </c>
      <c r="I2012" s="2" t="s">
        <v>705</v>
      </c>
      <c r="J2012" s="2">
        <v>0</v>
      </c>
      <c r="K2012" s="2">
        <v>0</v>
      </c>
      <c r="L2012" s="2">
        <v>1</v>
      </c>
      <c r="M2012" s="2">
        <v>2193.75</v>
      </c>
      <c r="N2012" s="1" t="s">
        <v>368</v>
      </c>
      <c r="O2012" s="1">
        <v>2025</v>
      </c>
    </row>
    <row r="2013" spans="1:15" ht="15.6" x14ac:dyDescent="0.3">
      <c r="A2013" s="2" t="s">
        <v>364</v>
      </c>
      <c r="B2013" s="2" t="s">
        <v>588</v>
      </c>
      <c r="C2013" s="2" t="s">
        <v>90</v>
      </c>
      <c r="D2013" s="2">
        <v>10</v>
      </c>
      <c r="E2013" s="2">
        <v>45.808484848484852</v>
      </c>
      <c r="F2013" s="2">
        <v>0</v>
      </c>
      <c r="G2013" s="2">
        <v>0</v>
      </c>
      <c r="H2013" s="2">
        <v>45152</v>
      </c>
      <c r="I2013" s="2">
        <v>45152</v>
      </c>
      <c r="J2013" s="2">
        <v>1</v>
      </c>
      <c r="K2013" s="2">
        <v>4.5808484848484854</v>
      </c>
      <c r="L2013" s="2">
        <v>9</v>
      </c>
      <c r="M2013" s="2">
        <v>41.227636363636364</v>
      </c>
      <c r="N2013" s="1" t="s">
        <v>368</v>
      </c>
      <c r="O2013" s="1">
        <v>2025</v>
      </c>
    </row>
    <row r="2014" spans="1:15" ht="15.6" x14ac:dyDescent="0.3">
      <c r="A2014" s="2" t="s">
        <v>501</v>
      </c>
      <c r="B2014" s="2" t="s">
        <v>706</v>
      </c>
      <c r="C2014" s="2" t="s">
        <v>201</v>
      </c>
      <c r="D2014" s="2">
        <v>13</v>
      </c>
      <c r="E2014" s="2">
        <v>362.60148039215687</v>
      </c>
      <c r="F2014" s="2">
        <v>0</v>
      </c>
      <c r="G2014" s="2">
        <v>0</v>
      </c>
      <c r="H2014" s="2">
        <v>45152</v>
      </c>
      <c r="I2014" s="2">
        <v>45152</v>
      </c>
      <c r="J2014" s="2">
        <v>0</v>
      </c>
      <c r="K2014" s="2">
        <v>0</v>
      </c>
      <c r="L2014" s="2">
        <v>13</v>
      </c>
      <c r="M2014" s="2">
        <v>362.60148039215687</v>
      </c>
      <c r="N2014" s="1" t="s">
        <v>368</v>
      </c>
      <c r="O2014" s="1">
        <v>2025</v>
      </c>
    </row>
    <row r="2015" spans="1:15" ht="15.6" x14ac:dyDescent="0.3">
      <c r="A2015" s="2" t="s">
        <v>502</v>
      </c>
      <c r="B2015" s="2" t="s">
        <v>219</v>
      </c>
      <c r="C2015" s="2" t="s">
        <v>201</v>
      </c>
      <c r="D2015" s="2">
        <v>5</v>
      </c>
      <c r="E2015" s="2">
        <v>189.78333333333333</v>
      </c>
      <c r="F2015" s="2">
        <v>0</v>
      </c>
      <c r="G2015" s="2">
        <v>0</v>
      </c>
      <c r="H2015" s="2">
        <v>45152</v>
      </c>
      <c r="I2015" s="2">
        <v>45152</v>
      </c>
      <c r="J2015" s="2">
        <v>0</v>
      </c>
      <c r="K2015" s="2">
        <v>0</v>
      </c>
      <c r="L2015" s="2">
        <v>5</v>
      </c>
      <c r="M2015" s="2">
        <v>189.78333333333333</v>
      </c>
      <c r="N2015" s="1" t="s">
        <v>368</v>
      </c>
      <c r="O2015" s="1">
        <v>2025</v>
      </c>
    </row>
    <row r="2016" spans="1:15" ht="15.6" x14ac:dyDescent="0.3">
      <c r="A2016" s="2" t="s">
        <v>503</v>
      </c>
      <c r="B2016" s="2" t="s">
        <v>359</v>
      </c>
      <c r="C2016" s="2" t="s">
        <v>90</v>
      </c>
      <c r="D2016" s="2">
        <v>1</v>
      </c>
      <c r="E2016" s="2">
        <v>5547.85</v>
      </c>
      <c r="F2016" s="2">
        <v>0</v>
      </c>
      <c r="G2016" s="2">
        <v>0</v>
      </c>
      <c r="H2016" s="2">
        <v>45092</v>
      </c>
      <c r="I2016" s="2">
        <v>45092</v>
      </c>
      <c r="J2016" s="2">
        <v>1</v>
      </c>
      <c r="K2016" s="2">
        <v>5547.85</v>
      </c>
      <c r="L2016" s="2">
        <v>0</v>
      </c>
      <c r="M2016" s="2">
        <v>0</v>
      </c>
      <c r="N2016" s="1" t="s">
        <v>368</v>
      </c>
      <c r="O2016" s="1">
        <v>2025</v>
      </c>
    </row>
    <row r="2017" spans="1:15" ht="15.6" x14ac:dyDescent="0.3">
      <c r="A2017" s="2" t="s">
        <v>504</v>
      </c>
      <c r="B2017" s="2" t="s">
        <v>223</v>
      </c>
      <c r="C2017" s="2" t="s">
        <v>90</v>
      </c>
      <c r="D2017" s="2">
        <v>1</v>
      </c>
      <c r="E2017" s="2">
        <v>6491.02</v>
      </c>
      <c r="F2017" s="2">
        <v>0</v>
      </c>
      <c r="G2017" s="2">
        <v>0</v>
      </c>
      <c r="H2017" s="2">
        <v>45092</v>
      </c>
      <c r="I2017" s="2">
        <v>45092</v>
      </c>
      <c r="J2017" s="2">
        <v>1</v>
      </c>
      <c r="K2017" s="2">
        <v>6491.02</v>
      </c>
      <c r="L2017" s="2">
        <v>0</v>
      </c>
      <c r="M2017" s="2">
        <v>0</v>
      </c>
      <c r="N2017" s="1" t="s">
        <v>368</v>
      </c>
      <c r="O2017" s="1">
        <v>2025</v>
      </c>
    </row>
    <row r="2018" spans="1:15" ht="15.6" x14ac:dyDescent="0.3">
      <c r="A2018" s="2" t="s">
        <v>505</v>
      </c>
      <c r="B2018" s="2" t="s">
        <v>226</v>
      </c>
      <c r="C2018" s="2" t="s">
        <v>90</v>
      </c>
      <c r="D2018" s="2">
        <v>0</v>
      </c>
      <c r="E2018" s="2">
        <v>0</v>
      </c>
      <c r="F2018" s="2">
        <v>0</v>
      </c>
      <c r="G2018" s="2">
        <v>0</v>
      </c>
      <c r="H2018" s="2">
        <v>45092</v>
      </c>
      <c r="I2018" s="2">
        <v>45092</v>
      </c>
      <c r="J2018" s="2"/>
      <c r="K2018" s="2">
        <v>0</v>
      </c>
      <c r="L2018" s="2">
        <v>0</v>
      </c>
      <c r="M2018" s="2">
        <v>0</v>
      </c>
      <c r="N2018" s="1" t="s">
        <v>368</v>
      </c>
      <c r="O2018" s="1">
        <v>2025</v>
      </c>
    </row>
    <row r="2019" spans="1:15" ht="15.6" x14ac:dyDescent="0.3">
      <c r="A2019" s="2" t="s">
        <v>506</v>
      </c>
      <c r="B2019" s="2" t="s">
        <v>228</v>
      </c>
      <c r="C2019" s="2" t="s">
        <v>90</v>
      </c>
      <c r="D2019" s="2">
        <v>1</v>
      </c>
      <c r="E2019" s="2">
        <v>11239.5</v>
      </c>
      <c r="F2019" s="2">
        <v>0</v>
      </c>
      <c r="G2019" s="2">
        <v>0</v>
      </c>
      <c r="H2019" s="2">
        <v>45092</v>
      </c>
      <c r="I2019" s="2">
        <v>45092</v>
      </c>
      <c r="J2019" s="2"/>
      <c r="K2019" s="2">
        <v>0</v>
      </c>
      <c r="L2019" s="2">
        <v>1</v>
      </c>
      <c r="M2019" s="2">
        <v>11239.5</v>
      </c>
      <c r="N2019" s="1" t="s">
        <v>368</v>
      </c>
      <c r="O2019" s="1">
        <v>2025</v>
      </c>
    </row>
    <row r="2020" spans="1:15" ht="15.6" x14ac:dyDescent="0.3">
      <c r="A2020" s="2" t="s">
        <v>507</v>
      </c>
      <c r="B2020" s="2" t="s">
        <v>230</v>
      </c>
      <c r="C2020" s="2" t="s">
        <v>90</v>
      </c>
      <c r="D2020" s="2">
        <v>1</v>
      </c>
      <c r="E2020" s="2">
        <v>6669.9971999999998</v>
      </c>
      <c r="F2020" s="2">
        <v>0</v>
      </c>
      <c r="G2020" s="2">
        <v>0</v>
      </c>
      <c r="H2020" s="2">
        <v>45092</v>
      </c>
      <c r="I2020" s="2">
        <v>45092</v>
      </c>
      <c r="J2020" s="2"/>
      <c r="K2020" s="2">
        <v>0</v>
      </c>
      <c r="L2020" s="2">
        <v>1</v>
      </c>
      <c r="M2020" s="2">
        <v>6669.9971999999998</v>
      </c>
      <c r="N2020" s="1" t="s">
        <v>368</v>
      </c>
      <c r="O2020" s="1">
        <v>2025</v>
      </c>
    </row>
    <row r="2021" spans="1:15" ht="15.6" x14ac:dyDescent="0.3">
      <c r="A2021" s="2" t="s">
        <v>511</v>
      </c>
      <c r="B2021" s="2" t="s">
        <v>725</v>
      </c>
      <c r="C2021" s="2" t="s">
        <v>90</v>
      </c>
      <c r="D2021" s="2">
        <v>1</v>
      </c>
      <c r="E2021" s="2">
        <v>33.5</v>
      </c>
      <c r="F2021" s="2">
        <v>0</v>
      </c>
      <c r="G2021" s="2">
        <v>0</v>
      </c>
      <c r="H2021" s="2">
        <v>45152</v>
      </c>
      <c r="I2021" s="2">
        <v>45152</v>
      </c>
      <c r="J2021" s="2"/>
      <c r="K2021" s="2">
        <v>0</v>
      </c>
      <c r="L2021" s="2">
        <v>1</v>
      </c>
      <c r="M2021" s="2">
        <v>33.5</v>
      </c>
      <c r="N2021" s="1" t="s">
        <v>368</v>
      </c>
      <c r="O2021" s="1">
        <v>2025</v>
      </c>
    </row>
    <row r="2022" spans="1:15" ht="15.6" x14ac:dyDescent="0.3">
      <c r="A2022" s="2" t="s">
        <v>514</v>
      </c>
      <c r="B2022" s="2" t="s">
        <v>232</v>
      </c>
      <c r="C2022" s="2" t="s">
        <v>90</v>
      </c>
      <c r="D2022" s="2">
        <v>0</v>
      </c>
      <c r="E2022" s="2">
        <v>0</v>
      </c>
      <c r="F2022" s="2">
        <v>0</v>
      </c>
      <c r="G2022" s="2">
        <v>0</v>
      </c>
      <c r="H2022" s="2">
        <v>45152</v>
      </c>
      <c r="I2022" s="2">
        <v>45152</v>
      </c>
      <c r="J2022" s="2"/>
      <c r="K2022" s="2">
        <v>0</v>
      </c>
      <c r="L2022" s="2">
        <v>0</v>
      </c>
      <c r="M2022" s="2">
        <v>0</v>
      </c>
      <c r="N2022" s="1" t="s">
        <v>368</v>
      </c>
      <c r="O2022" s="1">
        <v>2025</v>
      </c>
    </row>
    <row r="2023" spans="1:15" ht="15.6" x14ac:dyDescent="0.3">
      <c r="A2023" s="2" t="s">
        <v>515</v>
      </c>
      <c r="B2023" s="2" t="s">
        <v>360</v>
      </c>
      <c r="C2023" s="2" t="s">
        <v>90</v>
      </c>
      <c r="D2023" s="2">
        <v>0</v>
      </c>
      <c r="E2023" s="2">
        <v>0</v>
      </c>
      <c r="F2023" s="2">
        <v>0</v>
      </c>
      <c r="G2023" s="2">
        <v>0</v>
      </c>
      <c r="H2023" s="2">
        <v>45092</v>
      </c>
      <c r="I2023" s="2">
        <v>45092</v>
      </c>
      <c r="J2023" s="2"/>
      <c r="K2023" s="2">
        <v>0</v>
      </c>
      <c r="L2023" s="2">
        <v>0</v>
      </c>
      <c r="M2023" s="2">
        <v>0</v>
      </c>
      <c r="N2023" s="1" t="s">
        <v>368</v>
      </c>
      <c r="O2023" s="1">
        <v>2025</v>
      </c>
    </row>
    <row r="2024" spans="1:15" ht="15.6" x14ac:dyDescent="0.3">
      <c r="A2024" s="2" t="s">
        <v>516</v>
      </c>
      <c r="B2024" s="2" t="s">
        <v>234</v>
      </c>
      <c r="C2024" s="2" t="s">
        <v>90</v>
      </c>
      <c r="D2024" s="2">
        <v>0</v>
      </c>
      <c r="E2024" s="2">
        <v>0</v>
      </c>
      <c r="F2024" s="2">
        <v>0</v>
      </c>
      <c r="G2024" s="2">
        <v>0</v>
      </c>
      <c r="H2024" s="2">
        <v>45092</v>
      </c>
      <c r="I2024" s="2">
        <v>45092</v>
      </c>
      <c r="J2024" s="2"/>
      <c r="K2024" s="2">
        <v>0</v>
      </c>
      <c r="L2024" s="2">
        <v>0</v>
      </c>
      <c r="M2024" s="2">
        <v>0</v>
      </c>
      <c r="N2024" s="1" t="s">
        <v>368</v>
      </c>
      <c r="O2024" s="1">
        <v>2025</v>
      </c>
    </row>
    <row r="2025" spans="1:15" ht="15.6" x14ac:dyDescent="0.3">
      <c r="A2025" s="2" t="s">
        <v>517</v>
      </c>
      <c r="B2025" s="2" t="s">
        <v>707</v>
      </c>
      <c r="C2025" s="2" t="s">
        <v>90</v>
      </c>
      <c r="D2025" s="2">
        <v>4</v>
      </c>
      <c r="E2025" s="2">
        <v>2298.38</v>
      </c>
      <c r="F2025" s="2">
        <v>0</v>
      </c>
      <c r="G2025" s="2">
        <v>0</v>
      </c>
      <c r="H2025" s="2">
        <v>45093</v>
      </c>
      <c r="I2025" s="2">
        <v>45093</v>
      </c>
      <c r="J2025" s="2"/>
      <c r="K2025" s="2">
        <v>0</v>
      </c>
      <c r="L2025" s="2">
        <v>4</v>
      </c>
      <c r="M2025" s="2">
        <v>2298.38</v>
      </c>
      <c r="N2025" s="1" t="s">
        <v>368</v>
      </c>
      <c r="O2025" s="1">
        <v>2025</v>
      </c>
    </row>
    <row r="2026" spans="1:15" ht="15.6" x14ac:dyDescent="0.3">
      <c r="A2026" s="2" t="s">
        <v>519</v>
      </c>
      <c r="B2026" s="2" t="s">
        <v>591</v>
      </c>
      <c r="C2026" s="2" t="s">
        <v>90</v>
      </c>
      <c r="D2026" s="2">
        <v>4</v>
      </c>
      <c r="E2026" s="2">
        <v>2298.3763137254905</v>
      </c>
      <c r="F2026" s="2">
        <v>0</v>
      </c>
      <c r="G2026" s="2">
        <v>0</v>
      </c>
      <c r="H2026" s="2">
        <v>45094</v>
      </c>
      <c r="I2026" s="2">
        <v>45094</v>
      </c>
      <c r="J2026" s="2"/>
      <c r="K2026" s="2">
        <v>0</v>
      </c>
      <c r="L2026" s="2">
        <v>4</v>
      </c>
      <c r="M2026" s="2">
        <v>2298.3763137254905</v>
      </c>
      <c r="N2026" s="1" t="s">
        <v>368</v>
      </c>
      <c r="O2026" s="1">
        <v>2025</v>
      </c>
    </row>
    <row r="2027" spans="1:15" ht="15.6" x14ac:dyDescent="0.3">
      <c r="A2027" s="2" t="s">
        <v>546</v>
      </c>
      <c r="B2027" s="2" t="s">
        <v>592</v>
      </c>
      <c r="C2027" s="2" t="s">
        <v>90</v>
      </c>
      <c r="D2027" s="2">
        <v>4</v>
      </c>
      <c r="E2027" s="2">
        <v>2195.2723529411765</v>
      </c>
      <c r="F2027" s="2">
        <v>0</v>
      </c>
      <c r="G2027" s="2">
        <v>0</v>
      </c>
      <c r="H2027" s="2">
        <v>45095</v>
      </c>
      <c r="I2027" s="2">
        <v>45095</v>
      </c>
      <c r="J2027" s="2"/>
      <c r="K2027" s="2">
        <v>0</v>
      </c>
      <c r="L2027" s="2">
        <v>4</v>
      </c>
      <c r="M2027" s="2">
        <v>2195.2723529411765</v>
      </c>
      <c r="N2027" s="1" t="s">
        <v>368</v>
      </c>
      <c r="O2027" s="1">
        <v>2025</v>
      </c>
    </row>
    <row r="2028" spans="1:15" ht="15.6" x14ac:dyDescent="0.3">
      <c r="A2028" s="2" t="s">
        <v>547</v>
      </c>
      <c r="B2028" s="2" t="s">
        <v>593</v>
      </c>
      <c r="C2028" s="2" t="s">
        <v>90</v>
      </c>
      <c r="D2028" s="2">
        <v>3</v>
      </c>
      <c r="E2028" s="2">
        <v>1878.4260000000002</v>
      </c>
      <c r="F2028" s="2">
        <v>0</v>
      </c>
      <c r="G2028" s="2">
        <v>0</v>
      </c>
      <c r="H2028" s="2">
        <v>45096</v>
      </c>
      <c r="I2028" s="2">
        <v>45096</v>
      </c>
      <c r="J2028" s="2">
        <v>1</v>
      </c>
      <c r="K2028" s="2">
        <v>626.14200000000005</v>
      </c>
      <c r="L2028" s="2">
        <v>2</v>
      </c>
      <c r="M2028" s="2">
        <v>1252.2840000000001</v>
      </c>
      <c r="N2028" s="1" t="s">
        <v>368</v>
      </c>
      <c r="O2028" s="1">
        <v>2025</v>
      </c>
    </row>
    <row r="2029" spans="1:15" ht="15.6" x14ac:dyDescent="0.3">
      <c r="A2029" s="2" t="s">
        <v>548</v>
      </c>
      <c r="B2029" s="2" t="s">
        <v>238</v>
      </c>
      <c r="C2029" s="2" t="s">
        <v>90</v>
      </c>
      <c r="D2029" s="2">
        <v>3</v>
      </c>
      <c r="E2029" s="2">
        <v>21417</v>
      </c>
      <c r="F2029" s="2">
        <v>0</v>
      </c>
      <c r="G2029" s="2">
        <v>0</v>
      </c>
      <c r="H2029" s="2">
        <v>45092</v>
      </c>
      <c r="I2029" s="2">
        <v>45092</v>
      </c>
      <c r="J2029" s="2">
        <v>0</v>
      </c>
      <c r="K2029" s="2">
        <v>0</v>
      </c>
      <c r="L2029" s="2">
        <v>3</v>
      </c>
      <c r="M2029" s="2">
        <v>21417</v>
      </c>
      <c r="N2029" s="1" t="s">
        <v>368</v>
      </c>
      <c r="O2029" s="1">
        <v>2025</v>
      </c>
    </row>
    <row r="2030" spans="1:15" ht="15.6" x14ac:dyDescent="0.3">
      <c r="A2030" s="2" t="s">
        <v>549</v>
      </c>
      <c r="B2030" s="2" t="s">
        <v>240</v>
      </c>
      <c r="C2030" s="2" t="s">
        <v>90</v>
      </c>
      <c r="D2030" s="2">
        <v>6</v>
      </c>
      <c r="E2030" s="2">
        <v>3363</v>
      </c>
      <c r="F2030" s="2">
        <v>0</v>
      </c>
      <c r="G2030" s="2">
        <v>0</v>
      </c>
      <c r="H2030" s="2">
        <v>45152</v>
      </c>
      <c r="I2030" s="2">
        <v>45152</v>
      </c>
      <c r="J2030" s="2">
        <v>0</v>
      </c>
      <c r="K2030" s="2">
        <v>0</v>
      </c>
      <c r="L2030" s="2">
        <v>6</v>
      </c>
      <c r="M2030" s="2">
        <v>3363</v>
      </c>
      <c r="N2030" s="1" t="s">
        <v>368</v>
      </c>
      <c r="O2030" s="1">
        <v>2025</v>
      </c>
    </row>
    <row r="2031" spans="1:15" ht="15.6" x14ac:dyDescent="0.3">
      <c r="A2031" s="2" t="s">
        <v>550</v>
      </c>
      <c r="B2031" s="2" t="s">
        <v>242</v>
      </c>
      <c r="C2031" s="2" t="s">
        <v>90</v>
      </c>
      <c r="D2031" s="2">
        <v>2</v>
      </c>
      <c r="E2031" s="2">
        <v>184.07999999999998</v>
      </c>
      <c r="F2031" s="2">
        <v>0</v>
      </c>
      <c r="G2031" s="2">
        <v>0</v>
      </c>
      <c r="H2031" s="2">
        <v>45092</v>
      </c>
      <c r="I2031" s="2">
        <v>45092</v>
      </c>
      <c r="J2031" s="2">
        <v>0</v>
      </c>
      <c r="K2031" s="2">
        <v>0</v>
      </c>
      <c r="L2031" s="2">
        <v>2</v>
      </c>
      <c r="M2031" s="2">
        <v>184.07999999999998</v>
      </c>
      <c r="N2031" s="1" t="s">
        <v>368</v>
      </c>
      <c r="O2031" s="1">
        <v>2025</v>
      </c>
    </row>
    <row r="2032" spans="1:15" ht="15.6" x14ac:dyDescent="0.3">
      <c r="A2032" s="2" t="s">
        <v>552</v>
      </c>
      <c r="B2032" s="2" t="s">
        <v>673</v>
      </c>
      <c r="C2032" s="2" t="s">
        <v>261</v>
      </c>
      <c r="D2032" s="2">
        <v>3</v>
      </c>
      <c r="E2032" s="2">
        <v>2673.0366666666664</v>
      </c>
      <c r="F2032" s="2">
        <v>0</v>
      </c>
      <c r="G2032" s="2">
        <v>0</v>
      </c>
      <c r="H2032" s="2">
        <v>45092</v>
      </c>
      <c r="I2032" s="2">
        <v>45092</v>
      </c>
      <c r="J2032" s="2">
        <v>0</v>
      </c>
      <c r="K2032" s="2">
        <v>0</v>
      </c>
      <c r="L2032" s="2">
        <v>3</v>
      </c>
      <c r="M2032" s="2">
        <v>2673.0366666666664</v>
      </c>
      <c r="N2032" s="1" t="s">
        <v>368</v>
      </c>
      <c r="O2032" s="1">
        <v>2025</v>
      </c>
    </row>
    <row r="2033" spans="1:15" ht="15.6" x14ac:dyDescent="0.3">
      <c r="A2033" s="2" t="s">
        <v>554</v>
      </c>
      <c r="B2033" s="2" t="s">
        <v>244</v>
      </c>
      <c r="C2033" s="2" t="s">
        <v>90</v>
      </c>
      <c r="D2033" s="2">
        <v>21</v>
      </c>
      <c r="E2033" s="2">
        <v>748.45558333333179</v>
      </c>
      <c r="F2033" s="2">
        <v>0</v>
      </c>
      <c r="G2033" s="2">
        <v>0</v>
      </c>
      <c r="H2033" s="2">
        <v>45092</v>
      </c>
      <c r="I2033" s="2">
        <v>45092</v>
      </c>
      <c r="J2033" s="2">
        <v>0</v>
      </c>
      <c r="K2033" s="2">
        <v>0</v>
      </c>
      <c r="L2033" s="2">
        <v>21</v>
      </c>
      <c r="M2033" s="2">
        <v>748.45558333333179</v>
      </c>
      <c r="N2033" s="1" t="s">
        <v>368</v>
      </c>
      <c r="O2033" s="1">
        <v>2025</v>
      </c>
    </row>
    <row r="2034" spans="1:15" ht="15.6" x14ac:dyDescent="0.3">
      <c r="A2034" s="2" t="s">
        <v>605</v>
      </c>
      <c r="B2034" s="2" t="s">
        <v>361</v>
      </c>
      <c r="C2034" s="2" t="s">
        <v>90</v>
      </c>
      <c r="D2034" s="2">
        <v>1</v>
      </c>
      <c r="E2034" s="2">
        <v>1467.6240000000003</v>
      </c>
      <c r="F2034" s="2">
        <v>0</v>
      </c>
      <c r="G2034" s="2"/>
      <c r="H2034" s="2">
        <v>45092</v>
      </c>
      <c r="I2034" s="2">
        <v>45092</v>
      </c>
      <c r="J2034" s="2">
        <v>1</v>
      </c>
      <c r="K2034" s="2">
        <v>1467.6240000000003</v>
      </c>
      <c r="L2034" s="2">
        <v>0</v>
      </c>
      <c r="M2034" s="2">
        <v>0</v>
      </c>
      <c r="N2034" s="1" t="s">
        <v>368</v>
      </c>
      <c r="O2034" s="1">
        <v>2025</v>
      </c>
    </row>
    <row r="2035" spans="1:15" ht="15.6" x14ac:dyDescent="0.3">
      <c r="A2035" s="2" t="s">
        <v>607</v>
      </c>
      <c r="B2035" s="2" t="s">
        <v>362</v>
      </c>
      <c r="C2035" s="2" t="s">
        <v>201</v>
      </c>
      <c r="D2035" s="2">
        <v>0</v>
      </c>
      <c r="E2035" s="2">
        <v>0</v>
      </c>
      <c r="F2035" s="2">
        <v>0</v>
      </c>
      <c r="G2035" s="2">
        <v>0</v>
      </c>
      <c r="H2035" s="2">
        <v>45092</v>
      </c>
      <c r="I2035" s="2">
        <v>45092</v>
      </c>
      <c r="J2035" s="2"/>
      <c r="K2035" s="2">
        <v>0</v>
      </c>
      <c r="L2035" s="2">
        <v>0</v>
      </c>
      <c r="M2035" s="2">
        <v>0</v>
      </c>
      <c r="N2035" s="1" t="s">
        <v>368</v>
      </c>
      <c r="O2035" s="1">
        <v>2025</v>
      </c>
    </row>
    <row r="2036" spans="1:15" ht="15.6" x14ac:dyDescent="0.3">
      <c r="A2036" s="2" t="s">
        <v>609</v>
      </c>
      <c r="B2036" s="2" t="s">
        <v>248</v>
      </c>
      <c r="C2036" s="2" t="s">
        <v>201</v>
      </c>
      <c r="D2036" s="2">
        <v>0</v>
      </c>
      <c r="E2036" s="2">
        <v>0</v>
      </c>
      <c r="F2036" s="2">
        <v>0</v>
      </c>
      <c r="G2036" s="2">
        <v>0</v>
      </c>
      <c r="H2036" s="2">
        <v>45092</v>
      </c>
      <c r="I2036" s="2">
        <v>45092</v>
      </c>
      <c r="J2036" s="2"/>
      <c r="K2036" s="2">
        <v>0</v>
      </c>
      <c r="L2036" s="2">
        <v>0</v>
      </c>
      <c r="M2036" s="2">
        <v>0</v>
      </c>
      <c r="N2036" s="1" t="s">
        <v>368</v>
      </c>
      <c r="O2036" s="1">
        <v>2025</v>
      </c>
    </row>
    <row r="2037" spans="1:15" ht="15.6" x14ac:dyDescent="0.3">
      <c r="A2037" s="2" t="s">
        <v>616</v>
      </c>
      <c r="B2037" s="2" t="s">
        <v>250</v>
      </c>
      <c r="C2037" s="2" t="s">
        <v>201</v>
      </c>
      <c r="D2037" s="2">
        <v>0</v>
      </c>
      <c r="E2037" s="2">
        <v>0</v>
      </c>
      <c r="F2037" s="2">
        <v>0</v>
      </c>
      <c r="G2037" s="2">
        <v>0</v>
      </c>
      <c r="H2037" s="2">
        <v>45092</v>
      </c>
      <c r="I2037" s="2">
        <v>45092</v>
      </c>
      <c r="J2037" s="2"/>
      <c r="K2037" s="2">
        <v>0</v>
      </c>
      <c r="L2037" s="2">
        <v>0</v>
      </c>
      <c r="M2037" s="2">
        <v>0</v>
      </c>
      <c r="N2037" s="1" t="s">
        <v>368</v>
      </c>
      <c r="O2037" s="1">
        <v>2025</v>
      </c>
    </row>
    <row r="2038" spans="1:15" ht="15.6" x14ac:dyDescent="0.3">
      <c r="A2038" s="2" t="s">
        <v>617</v>
      </c>
      <c r="B2038" s="2" t="s">
        <v>674</v>
      </c>
      <c r="C2038" s="2" t="s">
        <v>90</v>
      </c>
      <c r="D2038" s="2">
        <v>2</v>
      </c>
      <c r="E2038" s="2">
        <v>1252.2840000000001</v>
      </c>
      <c r="F2038" s="2">
        <v>0</v>
      </c>
      <c r="G2038" s="2">
        <v>0</v>
      </c>
      <c r="H2038" s="2">
        <v>45477</v>
      </c>
      <c r="I2038" s="2">
        <v>45477</v>
      </c>
      <c r="J2038" s="2">
        <v>1</v>
      </c>
      <c r="K2038" s="2">
        <v>626.14200000000005</v>
      </c>
      <c r="L2038" s="2">
        <v>1</v>
      </c>
      <c r="M2038" s="2">
        <v>626.14200000000005</v>
      </c>
      <c r="N2038" s="1" t="s">
        <v>368</v>
      </c>
      <c r="O2038" s="1">
        <v>2025</v>
      </c>
    </row>
    <row r="2039" spans="1:15" ht="15.6" x14ac:dyDescent="0.3">
      <c r="A2039" s="2" t="s">
        <v>621</v>
      </c>
      <c r="B2039" s="2" t="s">
        <v>595</v>
      </c>
      <c r="C2039" s="2" t="s">
        <v>90</v>
      </c>
      <c r="D2039" s="2">
        <v>3</v>
      </c>
      <c r="E2039" s="2">
        <v>1878.4275000000002</v>
      </c>
      <c r="F2039" s="2">
        <v>0</v>
      </c>
      <c r="G2039" s="2">
        <v>0</v>
      </c>
      <c r="H2039" s="2">
        <v>45477</v>
      </c>
      <c r="I2039" s="2">
        <v>45477</v>
      </c>
      <c r="J2039" s="2"/>
      <c r="K2039" s="2">
        <v>0</v>
      </c>
      <c r="L2039" s="2">
        <v>3</v>
      </c>
      <c r="M2039" s="2">
        <v>1878.4275000000002</v>
      </c>
      <c r="N2039" s="1" t="s">
        <v>368</v>
      </c>
      <c r="O2039" s="1">
        <v>2025</v>
      </c>
    </row>
    <row r="2040" spans="1:15" ht="15.6" x14ac:dyDescent="0.3">
      <c r="A2040" s="2" t="s">
        <v>618</v>
      </c>
      <c r="B2040" s="2" t="s">
        <v>596</v>
      </c>
      <c r="C2040" s="2" t="s">
        <v>90</v>
      </c>
      <c r="D2040" s="2">
        <v>3</v>
      </c>
      <c r="E2040" s="2">
        <v>1208.56</v>
      </c>
      <c r="F2040" s="2">
        <v>0</v>
      </c>
      <c r="G2040" s="2">
        <v>0</v>
      </c>
      <c r="H2040" s="2">
        <v>45477</v>
      </c>
      <c r="I2040" s="2">
        <v>45477</v>
      </c>
      <c r="J2040" s="2"/>
      <c r="K2040" s="2">
        <v>0</v>
      </c>
      <c r="L2040" s="2">
        <v>3</v>
      </c>
      <c r="M2040" s="2">
        <v>1208.56</v>
      </c>
      <c r="N2040" s="1" t="s">
        <v>368</v>
      </c>
      <c r="O2040" s="1">
        <v>2025</v>
      </c>
    </row>
    <row r="2041" spans="1:15" ht="15.6" x14ac:dyDescent="0.3">
      <c r="A2041" s="2" t="s">
        <v>622</v>
      </c>
      <c r="B2041" s="2" t="s">
        <v>708</v>
      </c>
      <c r="C2041" s="2" t="s">
        <v>90</v>
      </c>
      <c r="D2041" s="2">
        <v>2</v>
      </c>
      <c r="E2041" s="2">
        <v>1252.2850000000003</v>
      </c>
      <c r="F2041" s="2">
        <v>0</v>
      </c>
      <c r="G2041" s="2">
        <v>0</v>
      </c>
      <c r="H2041" s="2">
        <v>45477</v>
      </c>
      <c r="I2041" s="2">
        <v>45477</v>
      </c>
      <c r="J2041" s="2"/>
      <c r="K2041" s="2">
        <v>0</v>
      </c>
      <c r="L2041" s="2">
        <v>2</v>
      </c>
      <c r="M2041" s="2">
        <v>1252.2850000000003</v>
      </c>
      <c r="N2041" s="1" t="s">
        <v>368</v>
      </c>
      <c r="O2041" s="1">
        <v>2025</v>
      </c>
    </row>
    <row r="2042" spans="1:15" ht="15.6" x14ac:dyDescent="0.3">
      <c r="A2042" s="2" t="s">
        <v>623</v>
      </c>
      <c r="B2042" s="2" t="s">
        <v>369</v>
      </c>
      <c r="C2042" s="2" t="s">
        <v>90</v>
      </c>
      <c r="D2042" s="2">
        <v>4</v>
      </c>
      <c r="E2042" s="2">
        <v>171.0476734693878</v>
      </c>
      <c r="F2042" s="2">
        <v>0</v>
      </c>
      <c r="G2042" s="2">
        <v>0</v>
      </c>
      <c r="H2042" s="2">
        <v>45152</v>
      </c>
      <c r="I2042" s="2">
        <v>45152</v>
      </c>
      <c r="J2042" s="2"/>
      <c r="K2042" s="2">
        <v>0</v>
      </c>
      <c r="L2042" s="2">
        <v>4</v>
      </c>
      <c r="M2042" s="2">
        <v>171.0476734693878</v>
      </c>
      <c r="N2042" s="1" t="s">
        <v>368</v>
      </c>
      <c r="O2042" s="1">
        <v>2025</v>
      </c>
    </row>
    <row r="2043" spans="1:15" ht="15.6" x14ac:dyDescent="0.3">
      <c r="A2043" s="2" t="s">
        <v>624</v>
      </c>
      <c r="B2043" s="2" t="s">
        <v>370</v>
      </c>
      <c r="C2043" s="2" t="s">
        <v>90</v>
      </c>
      <c r="D2043" s="2">
        <v>8</v>
      </c>
      <c r="E2043" s="2">
        <v>351.73333333333329</v>
      </c>
      <c r="F2043" s="2">
        <v>0</v>
      </c>
      <c r="G2043" s="2">
        <v>0</v>
      </c>
      <c r="H2043" s="2">
        <v>45092</v>
      </c>
      <c r="I2043" s="2">
        <v>45092</v>
      </c>
      <c r="J2043" s="2">
        <v>6</v>
      </c>
      <c r="K2043" s="2">
        <v>263.79999999999995</v>
      </c>
      <c r="L2043" s="2">
        <v>2</v>
      </c>
      <c r="M2043" s="2">
        <v>87.933333333333337</v>
      </c>
      <c r="N2043" s="1" t="s">
        <v>368</v>
      </c>
      <c r="O2043" s="1">
        <v>2025</v>
      </c>
    </row>
    <row r="2044" spans="1:15" ht="15.6" x14ac:dyDescent="0.3">
      <c r="A2044" s="2" t="s">
        <v>625</v>
      </c>
      <c r="B2044" s="2" t="s">
        <v>371</v>
      </c>
      <c r="C2044" s="2" t="s">
        <v>90</v>
      </c>
      <c r="D2044" s="2">
        <v>0</v>
      </c>
      <c r="E2044" s="2">
        <v>0</v>
      </c>
      <c r="F2044" s="2">
        <v>0</v>
      </c>
      <c r="G2044" s="2">
        <v>0</v>
      </c>
      <c r="H2044" s="2">
        <v>45092</v>
      </c>
      <c r="I2044" s="2">
        <v>45092</v>
      </c>
      <c r="J2044" s="2"/>
      <c r="K2044" s="2">
        <v>0</v>
      </c>
      <c r="L2044" s="2">
        <v>0</v>
      </c>
      <c r="M2044" s="2">
        <v>0</v>
      </c>
      <c r="N2044" s="1" t="s">
        <v>368</v>
      </c>
      <c r="O2044" s="1">
        <v>2025</v>
      </c>
    </row>
    <row r="2045" spans="1:15" ht="15.6" x14ac:dyDescent="0.3">
      <c r="A2045" s="2" t="s">
        <v>626</v>
      </c>
      <c r="B2045" s="2" t="s">
        <v>597</v>
      </c>
      <c r="C2045" s="2" t="s">
        <v>90</v>
      </c>
      <c r="D2045" s="2">
        <v>18</v>
      </c>
      <c r="E2045" s="2">
        <v>384.76400000000001</v>
      </c>
      <c r="F2045" s="2">
        <v>0</v>
      </c>
      <c r="G2045" s="2">
        <v>0</v>
      </c>
      <c r="H2045" s="2">
        <v>45152</v>
      </c>
      <c r="I2045" s="2">
        <v>45152</v>
      </c>
      <c r="J2045" s="2"/>
      <c r="K2045" s="2">
        <v>0</v>
      </c>
      <c r="L2045" s="2">
        <v>18</v>
      </c>
      <c r="M2045" s="2">
        <v>384.76400000000001</v>
      </c>
      <c r="N2045" s="1" t="s">
        <v>368</v>
      </c>
      <c r="O2045" s="1">
        <v>2025</v>
      </c>
    </row>
    <row r="2046" spans="1:15" ht="15.6" x14ac:dyDescent="0.3">
      <c r="A2046" s="2" t="s">
        <v>627</v>
      </c>
      <c r="B2046" s="2" t="s">
        <v>598</v>
      </c>
      <c r="C2046" s="2" t="s">
        <v>90</v>
      </c>
      <c r="D2046" s="2">
        <v>6</v>
      </c>
      <c r="E2046" s="2">
        <v>83.543999999999997</v>
      </c>
      <c r="F2046" s="2">
        <v>0</v>
      </c>
      <c r="G2046" s="2">
        <v>0</v>
      </c>
      <c r="H2046" s="2">
        <v>45152</v>
      </c>
      <c r="I2046" s="2">
        <v>45152</v>
      </c>
      <c r="J2046" s="2"/>
      <c r="K2046" s="2">
        <v>0</v>
      </c>
      <c r="L2046" s="2">
        <v>6</v>
      </c>
      <c r="M2046" s="2">
        <v>83.543999999999997</v>
      </c>
      <c r="N2046" s="1" t="s">
        <v>368</v>
      </c>
      <c r="O2046" s="1">
        <v>2025</v>
      </c>
    </row>
    <row r="2047" spans="1:15" ht="15.6" x14ac:dyDescent="0.3">
      <c r="A2047" s="2" t="s">
        <v>628</v>
      </c>
      <c r="B2047" s="2" t="s">
        <v>675</v>
      </c>
      <c r="C2047" s="2" t="s">
        <v>90</v>
      </c>
      <c r="D2047" s="2">
        <v>9</v>
      </c>
      <c r="E2047" s="2">
        <v>193.80872727272731</v>
      </c>
      <c r="F2047" s="2">
        <v>0</v>
      </c>
      <c r="G2047" s="2">
        <v>0</v>
      </c>
      <c r="H2047" s="2">
        <v>45554</v>
      </c>
      <c r="I2047" s="2">
        <v>45554</v>
      </c>
      <c r="J2047" s="2"/>
      <c r="K2047" s="2">
        <v>0</v>
      </c>
      <c r="L2047" s="2">
        <v>9</v>
      </c>
      <c r="M2047" s="2">
        <v>193.80872727272731</v>
      </c>
      <c r="N2047" s="1" t="s">
        <v>368</v>
      </c>
      <c r="O2047" s="1">
        <v>2025</v>
      </c>
    </row>
    <row r="2048" spans="1:15" ht="15.6" x14ac:dyDescent="0.3">
      <c r="A2048" s="2" t="s">
        <v>629</v>
      </c>
      <c r="B2048" s="2" t="s">
        <v>599</v>
      </c>
      <c r="C2048" s="2" t="s">
        <v>90</v>
      </c>
      <c r="D2048" s="2">
        <v>13</v>
      </c>
      <c r="E2048" s="2">
        <v>311.59960000000001</v>
      </c>
      <c r="F2048" s="2">
        <v>0</v>
      </c>
      <c r="G2048" s="2">
        <v>0</v>
      </c>
      <c r="H2048" s="2">
        <v>45152</v>
      </c>
      <c r="I2048" s="2">
        <v>45152</v>
      </c>
      <c r="J2048" s="2"/>
      <c r="K2048" s="2">
        <v>0</v>
      </c>
      <c r="L2048" s="2">
        <v>13</v>
      </c>
      <c r="M2048" s="2">
        <v>311.59960000000001</v>
      </c>
      <c r="N2048" s="1" t="s">
        <v>368</v>
      </c>
      <c r="O2048" s="1">
        <v>2025</v>
      </c>
    </row>
    <row r="2049" spans="1:15" ht="15.6" x14ac:dyDescent="0.3">
      <c r="A2049" s="2" t="s">
        <v>630</v>
      </c>
      <c r="B2049" s="2" t="s">
        <v>600</v>
      </c>
      <c r="C2049" s="2" t="s">
        <v>90</v>
      </c>
      <c r="D2049" s="2">
        <v>2</v>
      </c>
      <c r="E2049" s="2">
        <v>35.21</v>
      </c>
      <c r="F2049" s="2">
        <v>0</v>
      </c>
      <c r="G2049" s="2">
        <v>0</v>
      </c>
      <c r="H2049" s="2">
        <v>45152</v>
      </c>
      <c r="I2049" s="2">
        <v>45152</v>
      </c>
      <c r="J2049" s="2"/>
      <c r="K2049" s="2"/>
      <c r="L2049" s="2">
        <v>2</v>
      </c>
      <c r="M2049" s="2">
        <v>35.21</v>
      </c>
      <c r="N2049" s="1" t="s">
        <v>368</v>
      </c>
      <c r="O2049" s="1">
        <v>2025</v>
      </c>
    </row>
    <row r="2050" spans="1:15" ht="15.6" x14ac:dyDescent="0.3">
      <c r="A2050" s="2" t="s">
        <v>631</v>
      </c>
      <c r="B2050" s="2" t="s">
        <v>601</v>
      </c>
      <c r="C2050" s="2" t="s">
        <v>90</v>
      </c>
      <c r="D2050" s="2">
        <v>1</v>
      </c>
      <c r="E2050" s="2">
        <v>17.605</v>
      </c>
      <c r="F2050" s="2">
        <v>0</v>
      </c>
      <c r="G2050" s="2">
        <v>0</v>
      </c>
      <c r="H2050" s="2">
        <v>45152</v>
      </c>
      <c r="I2050" s="2">
        <v>45152</v>
      </c>
      <c r="J2050" s="2"/>
      <c r="K2050" s="2"/>
      <c r="L2050" s="2">
        <v>1</v>
      </c>
      <c r="M2050" s="2">
        <v>17.605</v>
      </c>
      <c r="N2050" s="1" t="s">
        <v>368</v>
      </c>
      <c r="O2050" s="1">
        <v>2025</v>
      </c>
    </row>
    <row r="2051" spans="1:15" ht="15.6" x14ac:dyDescent="0.3">
      <c r="A2051" s="2" t="s">
        <v>632</v>
      </c>
      <c r="B2051" s="2" t="s">
        <v>602</v>
      </c>
      <c r="C2051" s="2" t="s">
        <v>90</v>
      </c>
      <c r="D2051" s="2">
        <v>1</v>
      </c>
      <c r="E2051" s="2">
        <v>17.605</v>
      </c>
      <c r="F2051" s="2">
        <v>0</v>
      </c>
      <c r="G2051" s="2">
        <v>0</v>
      </c>
      <c r="H2051" s="2">
        <v>45152</v>
      </c>
      <c r="I2051" s="2">
        <v>45152</v>
      </c>
      <c r="J2051" s="2"/>
      <c r="K2051" s="2"/>
      <c r="L2051" s="2">
        <v>1</v>
      </c>
      <c r="M2051" s="2">
        <v>17.605</v>
      </c>
      <c r="N2051" s="1" t="s">
        <v>368</v>
      </c>
      <c r="O2051" s="1">
        <v>2025</v>
      </c>
    </row>
    <row r="2052" spans="1:15" ht="15.6" x14ac:dyDescent="0.3">
      <c r="A2052" s="2" t="s">
        <v>633</v>
      </c>
      <c r="B2052" s="2" t="s">
        <v>603</v>
      </c>
      <c r="C2052" s="2" t="s">
        <v>90</v>
      </c>
      <c r="D2052" s="2">
        <v>6</v>
      </c>
      <c r="E2052" s="2">
        <v>112.7650909090909</v>
      </c>
      <c r="F2052" s="2">
        <v>0</v>
      </c>
      <c r="G2052" s="2">
        <v>0</v>
      </c>
      <c r="H2052" s="2">
        <v>45152</v>
      </c>
      <c r="I2052" s="2">
        <v>45152</v>
      </c>
      <c r="J2052" s="2"/>
      <c r="K2052" s="2">
        <v>0</v>
      </c>
      <c r="L2052" s="2">
        <v>6</v>
      </c>
      <c r="M2052" s="2">
        <v>112.7650909090909</v>
      </c>
      <c r="N2052" s="1" t="s">
        <v>368</v>
      </c>
      <c r="O2052" s="1">
        <v>2025</v>
      </c>
    </row>
    <row r="2053" spans="1:15" ht="15.6" x14ac:dyDescent="0.3">
      <c r="A2053" s="2" t="s">
        <v>634</v>
      </c>
      <c r="B2053" s="2" t="s">
        <v>604</v>
      </c>
      <c r="C2053" s="2" t="s">
        <v>90</v>
      </c>
      <c r="D2053" s="2">
        <v>7</v>
      </c>
      <c r="E2053" s="2">
        <v>128.44300000000001</v>
      </c>
      <c r="F2053" s="2">
        <v>0</v>
      </c>
      <c r="G2053" s="2">
        <v>0</v>
      </c>
      <c r="H2053" s="2">
        <v>45152</v>
      </c>
      <c r="I2053" s="2">
        <v>45152</v>
      </c>
      <c r="J2053" s="2">
        <v>1</v>
      </c>
      <c r="K2053" s="2">
        <v>18.349</v>
      </c>
      <c r="L2053" s="2">
        <v>6</v>
      </c>
      <c r="M2053" s="2">
        <v>110.09400000000001</v>
      </c>
      <c r="N2053" s="1" t="s">
        <v>368</v>
      </c>
      <c r="O2053" s="1">
        <v>2025</v>
      </c>
    </row>
    <row r="2054" spans="1:15" ht="15.6" x14ac:dyDescent="0.3">
      <c r="A2054" s="2" t="s">
        <v>635</v>
      </c>
      <c r="B2054" s="2" t="s">
        <v>606</v>
      </c>
      <c r="C2054" s="2" t="s">
        <v>90</v>
      </c>
      <c r="D2054" s="2">
        <v>9</v>
      </c>
      <c r="E2054" s="2">
        <v>179.07646153846153</v>
      </c>
      <c r="F2054" s="2">
        <v>0</v>
      </c>
      <c r="G2054" s="2">
        <v>0</v>
      </c>
      <c r="H2054" s="2">
        <v>45152</v>
      </c>
      <c r="I2054" s="2">
        <v>45152</v>
      </c>
      <c r="J2054" s="2">
        <v>0</v>
      </c>
      <c r="K2054" s="2">
        <v>0</v>
      </c>
      <c r="L2054" s="2">
        <v>9</v>
      </c>
      <c r="M2054" s="2">
        <v>179.07646153846153</v>
      </c>
      <c r="N2054" s="1" t="s">
        <v>368</v>
      </c>
      <c r="O2054" s="1">
        <v>2025</v>
      </c>
    </row>
    <row r="2055" spans="1:15" ht="15.6" x14ac:dyDescent="0.3">
      <c r="A2055" s="2" t="s">
        <v>636</v>
      </c>
      <c r="B2055" s="2" t="s">
        <v>608</v>
      </c>
      <c r="C2055" s="2" t="s">
        <v>90</v>
      </c>
      <c r="D2055" s="2">
        <v>10</v>
      </c>
      <c r="E2055" s="2">
        <v>194.37</v>
      </c>
      <c r="F2055" s="2">
        <v>0</v>
      </c>
      <c r="G2055" s="2">
        <v>0</v>
      </c>
      <c r="H2055" s="2">
        <v>45152</v>
      </c>
      <c r="I2055" s="2">
        <v>45152</v>
      </c>
      <c r="J2055" s="2">
        <v>0</v>
      </c>
      <c r="K2055" s="2">
        <v>0</v>
      </c>
      <c r="L2055" s="2">
        <v>10</v>
      </c>
      <c r="M2055" s="2">
        <v>194.37</v>
      </c>
      <c r="N2055" s="1" t="s">
        <v>368</v>
      </c>
      <c r="O2055" s="1">
        <v>2025</v>
      </c>
    </row>
    <row r="2056" spans="1:15" ht="15.6" x14ac:dyDescent="0.3">
      <c r="A2056" s="2" t="s">
        <v>637</v>
      </c>
      <c r="B2056" s="2" t="s">
        <v>610</v>
      </c>
      <c r="C2056" s="2" t="s">
        <v>90</v>
      </c>
      <c r="D2056" s="2">
        <v>8</v>
      </c>
      <c r="E2056" s="2">
        <v>178.84509090909094</v>
      </c>
      <c r="F2056" s="2">
        <v>0</v>
      </c>
      <c r="G2056" s="2">
        <v>0</v>
      </c>
      <c r="H2056" s="2">
        <v>45152</v>
      </c>
      <c r="I2056" s="2">
        <v>45152</v>
      </c>
      <c r="J2056" s="2">
        <v>1</v>
      </c>
      <c r="K2056" s="2">
        <v>22.355636363636368</v>
      </c>
      <c r="L2056" s="2">
        <v>7</v>
      </c>
      <c r="M2056" s="2">
        <v>156.48945454545458</v>
      </c>
      <c r="N2056" s="1" t="s">
        <v>368</v>
      </c>
      <c r="O2056" s="1">
        <v>2025</v>
      </c>
    </row>
    <row r="2057" spans="1:15" ht="15.6" x14ac:dyDescent="0.3">
      <c r="A2057" s="2" t="s">
        <v>638</v>
      </c>
      <c r="B2057" s="2" t="s">
        <v>373</v>
      </c>
      <c r="C2057" s="2" t="s">
        <v>90</v>
      </c>
      <c r="D2057" s="2">
        <v>7</v>
      </c>
      <c r="E2057" s="2">
        <v>1452.4177500000001</v>
      </c>
      <c r="F2057" s="2">
        <v>0</v>
      </c>
      <c r="G2057" s="2">
        <v>0</v>
      </c>
      <c r="H2057" s="2">
        <v>45152</v>
      </c>
      <c r="I2057" s="2">
        <v>45152</v>
      </c>
      <c r="J2057" s="2">
        <v>1</v>
      </c>
      <c r="K2057" s="2">
        <v>207.48825000000002</v>
      </c>
      <c r="L2057" s="2">
        <v>6</v>
      </c>
      <c r="M2057" s="2">
        <v>1244.9295</v>
      </c>
      <c r="N2057" s="1" t="s">
        <v>368</v>
      </c>
      <c r="O2057" s="1">
        <v>2025</v>
      </c>
    </row>
    <row r="2058" spans="1:15" ht="15.6" x14ac:dyDescent="0.3">
      <c r="A2058" s="2" t="s">
        <v>639</v>
      </c>
      <c r="B2058" s="2" t="s">
        <v>611</v>
      </c>
      <c r="C2058" s="2" t="s">
        <v>201</v>
      </c>
      <c r="D2058" s="2">
        <v>4</v>
      </c>
      <c r="E2058" s="2">
        <v>268.37399999999991</v>
      </c>
      <c r="F2058" s="2">
        <v>0</v>
      </c>
      <c r="G2058" s="2">
        <v>0</v>
      </c>
      <c r="H2058" s="2">
        <v>45152</v>
      </c>
      <c r="I2058" s="2">
        <v>45152</v>
      </c>
      <c r="J2058" s="2">
        <v>0</v>
      </c>
      <c r="K2058" s="2">
        <v>0</v>
      </c>
      <c r="L2058" s="2">
        <v>4</v>
      </c>
      <c r="M2058" s="2">
        <v>268.37399999999991</v>
      </c>
      <c r="N2058" s="1" t="s">
        <v>368</v>
      </c>
      <c r="O2058" s="1">
        <v>2025</v>
      </c>
    </row>
    <row r="2059" spans="1:15" ht="15.6" x14ac:dyDescent="0.3">
      <c r="A2059" s="2" t="s">
        <v>640</v>
      </c>
      <c r="B2059" s="2" t="s">
        <v>374</v>
      </c>
      <c r="C2059" s="2" t="s">
        <v>90</v>
      </c>
      <c r="D2059" s="2">
        <v>11</v>
      </c>
      <c r="E2059" s="2">
        <v>322.14</v>
      </c>
      <c r="F2059" s="2">
        <v>0</v>
      </c>
      <c r="G2059" s="2">
        <v>0</v>
      </c>
      <c r="H2059" s="2">
        <v>45092</v>
      </c>
      <c r="I2059" s="2">
        <v>45092</v>
      </c>
      <c r="J2059" s="2">
        <v>1</v>
      </c>
      <c r="K2059" s="2">
        <v>29.285454545454545</v>
      </c>
      <c r="L2059" s="2">
        <v>10</v>
      </c>
      <c r="M2059" s="2">
        <v>292.85454545454542</v>
      </c>
      <c r="N2059" s="1" t="s">
        <v>368</v>
      </c>
      <c r="O2059" s="1">
        <v>2025</v>
      </c>
    </row>
    <row r="2060" spans="1:15" ht="15.6" x14ac:dyDescent="0.3">
      <c r="A2060" s="2" t="s">
        <v>641</v>
      </c>
      <c r="B2060" s="2" t="s">
        <v>612</v>
      </c>
      <c r="C2060" s="2" t="s">
        <v>261</v>
      </c>
      <c r="D2060" s="2">
        <v>4</v>
      </c>
      <c r="E2060" s="2">
        <v>289.64</v>
      </c>
      <c r="F2060" s="2">
        <v>0</v>
      </c>
      <c r="G2060" s="2">
        <v>0</v>
      </c>
      <c r="H2060" s="2">
        <v>45152</v>
      </c>
      <c r="I2060" s="2">
        <v>45152</v>
      </c>
      <c r="J2060" s="2">
        <v>0</v>
      </c>
      <c r="K2060" s="2">
        <v>0</v>
      </c>
      <c r="L2060" s="2">
        <v>4</v>
      </c>
      <c r="M2060" s="2">
        <v>289.64</v>
      </c>
      <c r="N2060" s="1" t="s">
        <v>368</v>
      </c>
      <c r="O2060" s="1">
        <v>2025</v>
      </c>
    </row>
    <row r="2061" spans="1:15" ht="15.6" x14ac:dyDescent="0.3">
      <c r="A2061" s="2" t="s">
        <v>642</v>
      </c>
      <c r="B2061" s="2" t="s">
        <v>613</v>
      </c>
      <c r="C2061" s="2" t="s">
        <v>90</v>
      </c>
      <c r="D2061" s="2">
        <v>3</v>
      </c>
      <c r="E2061" s="2">
        <v>1286.4360000000001</v>
      </c>
      <c r="F2061" s="2">
        <v>0</v>
      </c>
      <c r="G2061" s="2">
        <v>0</v>
      </c>
      <c r="H2061" s="2">
        <v>45152</v>
      </c>
      <c r="I2061" s="2">
        <v>45152</v>
      </c>
      <c r="J2061" s="2">
        <v>0</v>
      </c>
      <c r="K2061" s="2">
        <v>0</v>
      </c>
      <c r="L2061" s="2">
        <v>3</v>
      </c>
      <c r="M2061" s="2">
        <v>1286.4360000000001</v>
      </c>
      <c r="N2061" s="1" t="s">
        <v>368</v>
      </c>
      <c r="O2061" s="1">
        <v>2025</v>
      </c>
    </row>
    <row r="2062" spans="1:15" ht="15.6" x14ac:dyDescent="0.3">
      <c r="A2062" s="2" t="s">
        <v>643</v>
      </c>
      <c r="B2062" s="2" t="s">
        <v>375</v>
      </c>
      <c r="C2062" s="2" t="s">
        <v>90</v>
      </c>
      <c r="D2062" s="2">
        <v>0</v>
      </c>
      <c r="E2062" s="2">
        <v>0</v>
      </c>
      <c r="F2062" s="2">
        <v>0</v>
      </c>
      <c r="G2062" s="2">
        <v>0</v>
      </c>
      <c r="H2062" s="2">
        <v>45092</v>
      </c>
      <c r="I2062" s="2">
        <v>45092</v>
      </c>
      <c r="J2062" s="2">
        <v>0</v>
      </c>
      <c r="K2062" s="2">
        <v>0</v>
      </c>
      <c r="L2062" s="2">
        <v>0</v>
      </c>
      <c r="M2062" s="2">
        <v>0</v>
      </c>
      <c r="N2062" s="1" t="s">
        <v>368</v>
      </c>
      <c r="O2062" s="1">
        <v>2025</v>
      </c>
    </row>
    <row r="2063" spans="1:15" ht="15.6" x14ac:dyDescent="0.3">
      <c r="A2063" s="2" t="s">
        <v>644</v>
      </c>
      <c r="B2063" s="2" t="s">
        <v>508</v>
      </c>
      <c r="C2063" s="2" t="s">
        <v>90</v>
      </c>
      <c r="D2063" s="2">
        <v>1</v>
      </c>
      <c r="E2063" s="2">
        <v>6491.03</v>
      </c>
      <c r="F2063" s="2">
        <v>0</v>
      </c>
      <c r="G2063" s="2">
        <v>0</v>
      </c>
      <c r="H2063" s="2">
        <v>45092</v>
      </c>
      <c r="I2063" s="2">
        <v>45092</v>
      </c>
      <c r="J2063" s="2">
        <v>1</v>
      </c>
      <c r="K2063" s="2">
        <v>6491.03</v>
      </c>
      <c r="L2063" s="2">
        <v>0</v>
      </c>
      <c r="M2063" s="2">
        <v>0</v>
      </c>
      <c r="N2063" s="1" t="s">
        <v>368</v>
      </c>
      <c r="O2063" s="1">
        <v>2025</v>
      </c>
    </row>
    <row r="2064" spans="1:15" ht="15.6" x14ac:dyDescent="0.3">
      <c r="A2064" s="2" t="s">
        <v>645</v>
      </c>
      <c r="B2064" s="2" t="s">
        <v>509</v>
      </c>
      <c r="C2064" s="2" t="s">
        <v>90</v>
      </c>
      <c r="D2064" s="2">
        <v>1</v>
      </c>
      <c r="E2064" s="2">
        <v>6491.0299999999988</v>
      </c>
      <c r="F2064" s="2">
        <v>0</v>
      </c>
      <c r="G2064" s="2">
        <v>0</v>
      </c>
      <c r="H2064" s="2">
        <v>45092</v>
      </c>
      <c r="I2064" s="2">
        <v>45092</v>
      </c>
      <c r="J2064" s="2">
        <v>1</v>
      </c>
      <c r="K2064" s="2">
        <v>6491.0299999999988</v>
      </c>
      <c r="L2064" s="2">
        <v>0</v>
      </c>
      <c r="M2064" s="2">
        <v>0</v>
      </c>
      <c r="N2064" s="1" t="s">
        <v>368</v>
      </c>
      <c r="O2064" s="1">
        <v>2025</v>
      </c>
    </row>
    <row r="2065" spans="1:15" ht="15.6" x14ac:dyDescent="0.3">
      <c r="A2065" s="2" t="s">
        <v>646</v>
      </c>
      <c r="B2065" s="2" t="s">
        <v>614</v>
      </c>
      <c r="C2065" s="2" t="s">
        <v>90</v>
      </c>
      <c r="D2065" s="2">
        <v>5</v>
      </c>
      <c r="E2065" s="2">
        <v>333.34</v>
      </c>
      <c r="F2065" s="2">
        <v>0</v>
      </c>
      <c r="G2065" s="2">
        <v>0</v>
      </c>
      <c r="H2065" s="2">
        <v>45152</v>
      </c>
      <c r="I2065" s="2">
        <v>45152</v>
      </c>
      <c r="J2065" s="2">
        <v>0</v>
      </c>
      <c r="K2065" s="2">
        <v>0</v>
      </c>
      <c r="L2065" s="2">
        <v>5</v>
      </c>
      <c r="M2065" s="2">
        <v>333.34</v>
      </c>
      <c r="N2065" s="1" t="s">
        <v>368</v>
      </c>
      <c r="O2065" s="1">
        <v>2025</v>
      </c>
    </row>
    <row r="2066" spans="1:15" ht="15.6" x14ac:dyDescent="0.3">
      <c r="A2066" s="2" t="s">
        <v>647</v>
      </c>
      <c r="B2066" s="2" t="s">
        <v>615</v>
      </c>
      <c r="C2066" s="2" t="s">
        <v>90</v>
      </c>
      <c r="D2066" s="2">
        <v>0</v>
      </c>
      <c r="E2066" s="2">
        <v>0</v>
      </c>
      <c r="F2066" s="2">
        <v>0</v>
      </c>
      <c r="G2066" s="2">
        <v>0</v>
      </c>
      <c r="H2066" s="2">
        <v>45152</v>
      </c>
      <c r="I2066" s="2">
        <v>45152</v>
      </c>
      <c r="J2066" s="2">
        <v>0</v>
      </c>
      <c r="K2066" s="2">
        <v>0</v>
      </c>
      <c r="L2066" s="2">
        <v>0</v>
      </c>
      <c r="M2066" s="2">
        <v>0</v>
      </c>
      <c r="N2066" s="1" t="s">
        <v>368</v>
      </c>
      <c r="O2066" s="1">
        <v>2025</v>
      </c>
    </row>
    <row r="2067" spans="1:15" ht="15.6" x14ac:dyDescent="0.3">
      <c r="A2067" s="2" t="s">
        <v>648</v>
      </c>
      <c r="B2067" s="2" t="s">
        <v>709</v>
      </c>
      <c r="C2067" s="2" t="s">
        <v>570</v>
      </c>
      <c r="D2067" s="2">
        <v>3</v>
      </c>
      <c r="E2067" s="2">
        <v>3345</v>
      </c>
      <c r="F2067" s="2">
        <v>0</v>
      </c>
      <c r="G2067" s="2">
        <v>0</v>
      </c>
      <c r="H2067" s="2">
        <v>45397</v>
      </c>
      <c r="I2067" s="2">
        <v>45397</v>
      </c>
      <c r="J2067" s="2">
        <v>0</v>
      </c>
      <c r="K2067" s="2">
        <v>0</v>
      </c>
      <c r="L2067" s="2">
        <v>3</v>
      </c>
      <c r="M2067" s="2">
        <v>3345</v>
      </c>
      <c r="N2067" s="1" t="s">
        <v>368</v>
      </c>
      <c r="O2067" s="1">
        <v>2025</v>
      </c>
    </row>
    <row r="2068" spans="1:15" ht="15.6" x14ac:dyDescent="0.3">
      <c r="A2068" s="2" t="s">
        <v>649</v>
      </c>
      <c r="B2068" s="2" t="s">
        <v>710</v>
      </c>
      <c r="C2068" s="2" t="s">
        <v>570</v>
      </c>
      <c r="D2068" s="2">
        <v>4</v>
      </c>
      <c r="E2068" s="2">
        <v>18408</v>
      </c>
      <c r="F2068" s="2">
        <v>0</v>
      </c>
      <c r="G2068" s="2">
        <v>0</v>
      </c>
      <c r="H2068" s="2">
        <v>45397</v>
      </c>
      <c r="I2068" s="2">
        <v>45397</v>
      </c>
      <c r="J2068" s="2">
        <v>1</v>
      </c>
      <c r="K2068" s="2">
        <v>4602</v>
      </c>
      <c r="L2068" s="2">
        <v>3</v>
      </c>
      <c r="M2068" s="2">
        <v>13806</v>
      </c>
      <c r="N2068" s="1" t="s">
        <v>368</v>
      </c>
      <c r="O2068" s="1">
        <v>2025</v>
      </c>
    </row>
    <row r="2069" spans="1:15" ht="15.6" x14ac:dyDescent="0.3">
      <c r="A2069" s="2" t="s">
        <v>650</v>
      </c>
      <c r="B2069" s="2" t="s">
        <v>377</v>
      </c>
      <c r="C2069" s="2" t="s">
        <v>90</v>
      </c>
      <c r="D2069" s="2">
        <v>6</v>
      </c>
      <c r="E2069" s="2">
        <v>24691.5</v>
      </c>
      <c r="F2069" s="2">
        <v>0</v>
      </c>
      <c r="G2069" s="2">
        <v>0</v>
      </c>
      <c r="H2069" s="2">
        <v>45092</v>
      </c>
      <c r="I2069" s="2">
        <v>45092</v>
      </c>
      <c r="J2069" s="2">
        <v>0</v>
      </c>
      <c r="K2069" s="2">
        <v>0</v>
      </c>
      <c r="L2069" s="2">
        <v>6</v>
      </c>
      <c r="M2069" s="2">
        <v>24691.5</v>
      </c>
      <c r="N2069" s="1" t="s">
        <v>368</v>
      </c>
      <c r="O2069" s="1">
        <v>2025</v>
      </c>
    </row>
    <row r="2070" spans="1:15" ht="15.6" x14ac:dyDescent="0.3">
      <c r="A2070" s="2" t="s">
        <v>651</v>
      </c>
      <c r="B2070" s="2" t="s">
        <v>378</v>
      </c>
      <c r="C2070" s="2" t="s">
        <v>90</v>
      </c>
      <c r="D2070" s="2">
        <v>0</v>
      </c>
      <c r="E2070" s="2">
        <v>0</v>
      </c>
      <c r="F2070" s="2">
        <v>0</v>
      </c>
      <c r="G2070" s="2">
        <v>0</v>
      </c>
      <c r="H2070" s="2">
        <v>45092</v>
      </c>
      <c r="I2070" s="2">
        <v>45092</v>
      </c>
      <c r="J2070" s="2">
        <v>0</v>
      </c>
      <c r="K2070" s="2">
        <v>0</v>
      </c>
      <c r="L2070" s="2">
        <v>0</v>
      </c>
      <c r="M2070" s="2">
        <v>0</v>
      </c>
      <c r="N2070" s="1" t="s">
        <v>368</v>
      </c>
      <c r="O2070" s="1">
        <v>2025</v>
      </c>
    </row>
    <row r="2071" spans="1:15" ht="15.6" x14ac:dyDescent="0.3">
      <c r="A2071" s="2" t="s">
        <v>652</v>
      </c>
      <c r="B2071" s="2" t="s">
        <v>711</v>
      </c>
      <c r="C2071" s="2" t="s">
        <v>90</v>
      </c>
      <c r="D2071" s="2">
        <v>0</v>
      </c>
      <c r="E2071" s="2">
        <v>0</v>
      </c>
      <c r="F2071" s="2">
        <v>0</v>
      </c>
      <c r="G2071" s="2">
        <v>0</v>
      </c>
      <c r="H2071" s="2">
        <v>45397</v>
      </c>
      <c r="I2071" s="2">
        <v>45397</v>
      </c>
      <c r="J2071" s="2">
        <v>0</v>
      </c>
      <c r="K2071" s="2">
        <v>0</v>
      </c>
      <c r="L2071" s="2">
        <v>0</v>
      </c>
      <c r="M2071" s="2">
        <v>0</v>
      </c>
      <c r="N2071" s="1" t="s">
        <v>368</v>
      </c>
      <c r="O2071" s="1">
        <v>2025</v>
      </c>
    </row>
    <row r="2072" spans="1:15" ht="15.6" x14ac:dyDescent="0.3">
      <c r="A2072" s="2" t="s">
        <v>653</v>
      </c>
      <c r="B2072" s="2" t="s">
        <v>712</v>
      </c>
      <c r="C2072" s="2" t="s">
        <v>90</v>
      </c>
      <c r="D2072" s="2">
        <v>0</v>
      </c>
      <c r="E2072" s="2">
        <v>0</v>
      </c>
      <c r="F2072" s="2">
        <v>0</v>
      </c>
      <c r="G2072" s="2">
        <v>0</v>
      </c>
      <c r="H2072" s="2">
        <v>45397</v>
      </c>
      <c r="I2072" s="2">
        <v>45397</v>
      </c>
      <c r="J2072" s="2">
        <v>0</v>
      </c>
      <c r="K2072" s="2">
        <v>0</v>
      </c>
      <c r="L2072" s="2">
        <v>0</v>
      </c>
      <c r="M2072" s="2">
        <v>0</v>
      </c>
      <c r="N2072" s="1" t="s">
        <v>368</v>
      </c>
      <c r="O2072" s="1">
        <v>2025</v>
      </c>
    </row>
    <row r="2073" spans="1:15" ht="15.6" x14ac:dyDescent="0.3">
      <c r="A2073" s="2" t="s">
        <v>713</v>
      </c>
      <c r="B2073" s="2" t="s">
        <v>714</v>
      </c>
      <c r="C2073" s="2" t="s">
        <v>90</v>
      </c>
      <c r="D2073" s="2">
        <v>0</v>
      </c>
      <c r="E2073" s="2">
        <v>0</v>
      </c>
      <c r="F2073" s="2">
        <v>0</v>
      </c>
      <c r="G2073" s="2">
        <v>0</v>
      </c>
      <c r="H2073" s="2">
        <v>45397</v>
      </c>
      <c r="I2073" s="2">
        <v>45397</v>
      </c>
      <c r="J2073" s="2">
        <v>0</v>
      </c>
      <c r="K2073" s="2">
        <v>0</v>
      </c>
      <c r="L2073" s="2">
        <v>0</v>
      </c>
      <c r="M2073" s="2">
        <v>0</v>
      </c>
      <c r="N2073" s="1" t="s">
        <v>368</v>
      </c>
      <c r="O2073" s="1">
        <v>2025</v>
      </c>
    </row>
    <row r="2074" spans="1:15" ht="15.6" x14ac:dyDescent="0.3">
      <c r="A2074" s="2" t="s">
        <v>715</v>
      </c>
      <c r="B2074" s="2" t="s">
        <v>381</v>
      </c>
      <c r="C2074" s="2" t="s">
        <v>90</v>
      </c>
      <c r="D2074" s="2">
        <v>0</v>
      </c>
      <c r="E2074" s="2">
        <v>0</v>
      </c>
      <c r="F2074" s="2">
        <v>0</v>
      </c>
      <c r="G2074" s="2">
        <v>0</v>
      </c>
      <c r="H2074" s="2">
        <v>45397</v>
      </c>
      <c r="I2074" s="2">
        <v>45397</v>
      </c>
      <c r="J2074" s="2">
        <v>0</v>
      </c>
      <c r="K2074" s="2">
        <v>0</v>
      </c>
      <c r="L2074" s="2">
        <v>0</v>
      </c>
      <c r="M2074" s="2">
        <v>0</v>
      </c>
      <c r="N2074" s="1" t="s">
        <v>368</v>
      </c>
      <c r="O2074" s="1">
        <v>2025</v>
      </c>
    </row>
    <row r="2075" spans="1:15" ht="15.6" x14ac:dyDescent="0.3">
      <c r="A2075" s="2" t="s">
        <v>726</v>
      </c>
      <c r="B2075" s="2" t="s">
        <v>727</v>
      </c>
      <c r="C2075" s="2" t="s">
        <v>90</v>
      </c>
      <c r="D2075" s="2">
        <v>0</v>
      </c>
      <c r="E2075" s="2">
        <v>0</v>
      </c>
      <c r="F2075" s="2">
        <v>20</v>
      </c>
      <c r="G2075" s="2">
        <v>789999.85</v>
      </c>
      <c r="H2075" s="2">
        <v>45645</v>
      </c>
      <c r="I2075" s="2">
        <v>45645</v>
      </c>
      <c r="J2075" s="2">
        <v>20</v>
      </c>
      <c r="K2075" s="2">
        <v>789999.85</v>
      </c>
      <c r="L2075" s="2">
        <v>0</v>
      </c>
      <c r="M2075" s="2">
        <v>0</v>
      </c>
      <c r="N2075" s="1" t="s">
        <v>368</v>
      </c>
      <c r="O2075" s="1">
        <v>2025</v>
      </c>
    </row>
    <row r="2076" spans="1:15" ht="15.6" x14ac:dyDescent="0.3">
      <c r="A2076" s="2" t="s">
        <v>728</v>
      </c>
      <c r="B2076" s="2" t="s">
        <v>729</v>
      </c>
      <c r="C2076" s="2" t="s">
        <v>90</v>
      </c>
      <c r="D2076" s="2">
        <v>0</v>
      </c>
      <c r="E2076" s="2"/>
      <c r="F2076" s="2">
        <v>30</v>
      </c>
      <c r="G2076" s="2">
        <v>311520</v>
      </c>
      <c r="H2076" s="2" t="s">
        <v>730</v>
      </c>
      <c r="I2076" s="2">
        <v>45645</v>
      </c>
      <c r="J2076" s="2">
        <v>30</v>
      </c>
      <c r="K2076" s="2">
        <v>311520</v>
      </c>
      <c r="L2076" s="2">
        <v>0</v>
      </c>
      <c r="M2076" s="2">
        <v>0</v>
      </c>
      <c r="N2076" s="1" t="s">
        <v>368</v>
      </c>
      <c r="O2076" s="1">
        <v>2025</v>
      </c>
    </row>
    <row r="2077" spans="1:15" ht="15.6" x14ac:dyDescent="0.3">
      <c r="A2077" s="2" t="s">
        <v>731</v>
      </c>
      <c r="B2077" s="2" t="s">
        <v>732</v>
      </c>
      <c r="C2077" s="2" t="s">
        <v>261</v>
      </c>
      <c r="D2077" s="2">
        <v>0</v>
      </c>
      <c r="E2077" s="2" t="s">
        <v>679</v>
      </c>
      <c r="F2077" s="2">
        <v>8</v>
      </c>
      <c r="G2077" s="2">
        <v>128384</v>
      </c>
      <c r="H2077" s="2">
        <v>45492</v>
      </c>
      <c r="I2077" s="2">
        <v>45492</v>
      </c>
      <c r="J2077" s="2">
        <v>8</v>
      </c>
      <c r="K2077" s="2">
        <v>128384</v>
      </c>
      <c r="L2077" s="2">
        <v>0</v>
      </c>
      <c r="M2077" s="2">
        <v>0</v>
      </c>
      <c r="N2077" s="1" t="s">
        <v>368</v>
      </c>
      <c r="O2077" s="1">
        <v>2025</v>
      </c>
    </row>
    <row r="2078" spans="1:15" ht="15.6" x14ac:dyDescent="0.3">
      <c r="A2078" s="2" t="s">
        <v>13</v>
      </c>
      <c r="B2078" s="2" t="s">
        <v>14</v>
      </c>
      <c r="C2078" s="2" t="s">
        <v>90</v>
      </c>
      <c r="D2078" s="2">
        <v>9</v>
      </c>
      <c r="E2078" s="2">
        <v>1625</v>
      </c>
      <c r="F2078" s="2">
        <v>100</v>
      </c>
      <c r="G2078" s="2">
        <v>13500</v>
      </c>
      <c r="H2078" s="2" t="s">
        <v>733</v>
      </c>
      <c r="I2078" s="2">
        <v>45086</v>
      </c>
      <c r="J2078" s="2">
        <v>32</v>
      </c>
      <c r="K2078" s="2">
        <v>4695.2700000000004</v>
      </c>
      <c r="L2078" s="2">
        <v>77</v>
      </c>
      <c r="M2078" s="2">
        <v>10429.73</v>
      </c>
      <c r="N2078" s="1" t="s">
        <v>367</v>
      </c>
      <c r="O2078" s="1">
        <v>2025</v>
      </c>
    </row>
    <row r="2079" spans="1:15" ht="15.6" x14ac:dyDescent="0.3">
      <c r="A2079" s="2" t="s">
        <v>257</v>
      </c>
      <c r="B2079" s="2" t="s">
        <v>524</v>
      </c>
      <c r="C2079" s="2" t="s">
        <v>90</v>
      </c>
      <c r="D2079" s="2">
        <v>21</v>
      </c>
      <c r="E2079" s="2">
        <v>4022.2020588235291</v>
      </c>
      <c r="F2079" s="2">
        <v>40</v>
      </c>
      <c r="G2079" s="2">
        <v>8398.4</v>
      </c>
      <c r="H2079" s="2" t="s">
        <v>734</v>
      </c>
      <c r="I2079" s="2" t="s">
        <v>734</v>
      </c>
      <c r="J2079" s="2">
        <v>15</v>
      </c>
      <c r="K2079" s="2">
        <v>3015.2420588235291</v>
      </c>
      <c r="L2079" s="2">
        <v>46</v>
      </c>
      <c r="M2079" s="2">
        <v>9405.36</v>
      </c>
      <c r="N2079" s="1" t="s">
        <v>367</v>
      </c>
      <c r="O2079" s="1">
        <v>2025</v>
      </c>
    </row>
    <row r="2080" spans="1:15" ht="15.6" x14ac:dyDescent="0.3">
      <c r="A2080" s="2" t="s">
        <v>259</v>
      </c>
      <c r="B2080" s="2" t="s">
        <v>525</v>
      </c>
      <c r="C2080" s="2" t="s">
        <v>90</v>
      </c>
      <c r="D2080" s="2">
        <v>10</v>
      </c>
      <c r="E2080" s="2">
        <v>2992.7999999999997</v>
      </c>
      <c r="F2080" s="2">
        <v>60</v>
      </c>
      <c r="G2080" s="2">
        <v>22272</v>
      </c>
      <c r="H2080" s="2" t="s">
        <v>734</v>
      </c>
      <c r="I2080" s="2" t="s">
        <v>734</v>
      </c>
      <c r="J2080" s="2">
        <v>25</v>
      </c>
      <c r="K2080" s="2">
        <v>8714.91</v>
      </c>
      <c r="L2080" s="2">
        <v>45</v>
      </c>
      <c r="M2080" s="2">
        <v>16549.89</v>
      </c>
      <c r="N2080" s="1" t="s">
        <v>367</v>
      </c>
      <c r="O2080" s="1">
        <v>2025</v>
      </c>
    </row>
    <row r="2081" spans="1:15" ht="15.6" x14ac:dyDescent="0.3">
      <c r="A2081" s="2" t="s">
        <v>260</v>
      </c>
      <c r="B2081" s="2" t="s">
        <v>17</v>
      </c>
      <c r="C2081" s="2" t="s">
        <v>261</v>
      </c>
      <c r="D2081" s="2">
        <v>6</v>
      </c>
      <c r="E2081" s="2">
        <v>2051.9933333333333</v>
      </c>
      <c r="F2081" s="2">
        <v>10</v>
      </c>
      <c r="G2081" s="2">
        <v>3481</v>
      </c>
      <c r="H2081" s="2">
        <v>45086</v>
      </c>
      <c r="I2081" s="2">
        <v>45086</v>
      </c>
      <c r="J2081" s="2">
        <v>1</v>
      </c>
      <c r="K2081" s="2">
        <v>345.8133333333335</v>
      </c>
      <c r="L2081" s="2">
        <v>15</v>
      </c>
      <c r="M2081" s="2">
        <v>5187.18</v>
      </c>
      <c r="N2081" s="1" t="s">
        <v>367</v>
      </c>
      <c r="O2081" s="1">
        <v>2025</v>
      </c>
    </row>
    <row r="2082" spans="1:15" ht="15.6" x14ac:dyDescent="0.3">
      <c r="A2082" s="2" t="s">
        <v>262</v>
      </c>
      <c r="B2082" s="2" t="s">
        <v>18</v>
      </c>
      <c r="C2082" s="2" t="s">
        <v>261</v>
      </c>
      <c r="D2082" s="2">
        <v>3</v>
      </c>
      <c r="E2082" s="2">
        <v>1025.9970000000001</v>
      </c>
      <c r="F2082" s="2">
        <v>10</v>
      </c>
      <c r="G2082" s="2">
        <v>3481</v>
      </c>
      <c r="H2082" s="2">
        <v>45086</v>
      </c>
      <c r="I2082" s="2">
        <v>45086</v>
      </c>
      <c r="J2082" s="2">
        <v>1</v>
      </c>
      <c r="K2082" s="2">
        <v>346.69700000000012</v>
      </c>
      <c r="L2082" s="2">
        <v>12</v>
      </c>
      <c r="M2082" s="2">
        <v>4160.3</v>
      </c>
      <c r="N2082" s="1" t="s">
        <v>367</v>
      </c>
      <c r="O2082" s="1">
        <v>2025</v>
      </c>
    </row>
    <row r="2083" spans="1:15" ht="15.6" x14ac:dyDescent="0.3">
      <c r="A2083" s="2" t="s">
        <v>263</v>
      </c>
      <c r="B2083" s="2" t="s">
        <v>19</v>
      </c>
      <c r="C2083" s="2" t="s">
        <v>261</v>
      </c>
      <c r="D2083" s="2">
        <v>3</v>
      </c>
      <c r="E2083" s="2">
        <v>1079.97</v>
      </c>
      <c r="F2083" s="2">
        <v>0</v>
      </c>
      <c r="G2083" s="2" t="s">
        <v>658</v>
      </c>
      <c r="H2083" s="2">
        <v>45086</v>
      </c>
      <c r="I2083" s="2">
        <v>45086</v>
      </c>
      <c r="J2083" s="2">
        <v>1</v>
      </c>
      <c r="K2083" s="2">
        <v>359.99</v>
      </c>
      <c r="L2083" s="2">
        <v>2</v>
      </c>
      <c r="M2083" s="2">
        <v>719.98</v>
      </c>
      <c r="N2083" s="1" t="s">
        <v>367</v>
      </c>
      <c r="O2083" s="1">
        <v>2025</v>
      </c>
    </row>
    <row r="2084" spans="1:15" ht="15.6" x14ac:dyDescent="0.3">
      <c r="A2084" s="2" t="s">
        <v>392</v>
      </c>
      <c r="B2084" s="2" t="s">
        <v>526</v>
      </c>
      <c r="C2084" s="2" t="s">
        <v>261</v>
      </c>
      <c r="D2084" s="2">
        <v>0</v>
      </c>
      <c r="E2084" s="2">
        <v>0</v>
      </c>
      <c r="F2084" s="2">
        <v>12</v>
      </c>
      <c r="G2084" s="2">
        <v>18054</v>
      </c>
      <c r="H2084" s="2">
        <v>45086</v>
      </c>
      <c r="I2084" s="2">
        <v>45086</v>
      </c>
      <c r="J2084" s="2">
        <v>12</v>
      </c>
      <c r="K2084" s="2">
        <v>18054</v>
      </c>
      <c r="L2084" s="2">
        <v>0</v>
      </c>
      <c r="M2084" s="2">
        <v>0</v>
      </c>
      <c r="N2084" s="1" t="s">
        <v>367</v>
      </c>
      <c r="O2084" s="1">
        <v>2025</v>
      </c>
    </row>
    <row r="2085" spans="1:15" ht="15.6" x14ac:dyDescent="0.3">
      <c r="A2085" s="2" t="s">
        <v>420</v>
      </c>
      <c r="B2085" s="2" t="s">
        <v>527</v>
      </c>
      <c r="C2085" s="2" t="s">
        <v>261</v>
      </c>
      <c r="D2085" s="2">
        <v>0</v>
      </c>
      <c r="E2085" s="2">
        <v>0</v>
      </c>
      <c r="F2085" s="2">
        <v>10</v>
      </c>
      <c r="G2085" s="2">
        <v>3363</v>
      </c>
      <c r="H2085" s="2">
        <v>45086</v>
      </c>
      <c r="I2085" s="2">
        <v>45086</v>
      </c>
      <c r="J2085" s="2">
        <v>1</v>
      </c>
      <c r="K2085" s="2">
        <v>0</v>
      </c>
      <c r="L2085" s="2">
        <v>9</v>
      </c>
      <c r="M2085" s="2">
        <v>3026.7</v>
      </c>
      <c r="N2085" s="1" t="s">
        <v>367</v>
      </c>
      <c r="O2085" s="1">
        <v>2025</v>
      </c>
    </row>
    <row r="2086" spans="1:15" ht="15.6" x14ac:dyDescent="0.3">
      <c r="A2086" s="2" t="s">
        <v>422</v>
      </c>
      <c r="B2086" s="2" t="s">
        <v>687</v>
      </c>
      <c r="C2086" s="2" t="s">
        <v>261</v>
      </c>
      <c r="D2086" s="2">
        <v>0</v>
      </c>
      <c r="E2086" s="2">
        <v>0</v>
      </c>
      <c r="F2086" s="2">
        <v>4</v>
      </c>
      <c r="G2086" s="2">
        <v>3768.92</v>
      </c>
      <c r="H2086" s="2">
        <v>45554</v>
      </c>
      <c r="I2086" s="2">
        <v>45554</v>
      </c>
      <c r="J2086" s="2"/>
      <c r="K2086" s="2">
        <v>0</v>
      </c>
      <c r="L2086" s="2">
        <v>4</v>
      </c>
      <c r="M2086" s="2">
        <v>3768.92</v>
      </c>
      <c r="N2086" s="1" t="s">
        <v>367</v>
      </c>
      <c r="O2086" s="1">
        <v>2025</v>
      </c>
    </row>
    <row r="2087" spans="1:15" ht="15.6" x14ac:dyDescent="0.3">
      <c r="A2087" s="2" t="s">
        <v>83</v>
      </c>
      <c r="B2087" s="2" t="s">
        <v>84</v>
      </c>
      <c r="C2087" s="2" t="s">
        <v>85</v>
      </c>
      <c r="D2087" s="2">
        <v>669.22</v>
      </c>
      <c r="E2087" s="2">
        <v>183700</v>
      </c>
      <c r="F2087" s="2">
        <v>4608.3788706739524</v>
      </c>
      <c r="G2087" s="2">
        <v>1265000</v>
      </c>
      <c r="H2087" s="2">
        <v>45656</v>
      </c>
      <c r="I2087" s="2">
        <v>45656</v>
      </c>
      <c r="J2087" s="2">
        <v>3659.7449908925319</v>
      </c>
      <c r="K2087" s="2">
        <v>1004600</v>
      </c>
      <c r="L2087" s="2"/>
      <c r="M2087" s="2">
        <v>444100</v>
      </c>
      <c r="N2087" s="1" t="s">
        <v>367</v>
      </c>
      <c r="O2087" s="1">
        <v>2025</v>
      </c>
    </row>
    <row r="2088" spans="1:15" ht="15.6" x14ac:dyDescent="0.3">
      <c r="A2088" s="2" t="s">
        <v>86</v>
      </c>
      <c r="B2088" s="2" t="s">
        <v>87</v>
      </c>
      <c r="C2088" s="2" t="s">
        <v>85</v>
      </c>
      <c r="D2088" s="2">
        <v>0</v>
      </c>
      <c r="E2088" s="2">
        <v>0</v>
      </c>
      <c r="F2088" s="2">
        <v>0</v>
      </c>
      <c r="G2088" s="2">
        <v>0</v>
      </c>
      <c r="H2088" s="2">
        <v>45656</v>
      </c>
      <c r="I2088" s="2">
        <v>45656</v>
      </c>
      <c r="J2088" s="2"/>
      <c r="K2088" s="2">
        <v>0</v>
      </c>
      <c r="L2088" s="2"/>
      <c r="M2088" s="2">
        <v>0</v>
      </c>
      <c r="N2088" s="1" t="s">
        <v>367</v>
      </c>
      <c r="O2088" s="1">
        <v>2025</v>
      </c>
    </row>
    <row r="2089" spans="1:15" ht="15.6" x14ac:dyDescent="0.3">
      <c r="A2089" s="2" t="s">
        <v>88</v>
      </c>
      <c r="B2089" s="2" t="s">
        <v>89</v>
      </c>
      <c r="C2089" s="2" t="s">
        <v>90</v>
      </c>
      <c r="D2089" s="2">
        <v>8</v>
      </c>
      <c r="E2089" s="2">
        <v>1609.2115384615383</v>
      </c>
      <c r="F2089" s="2">
        <v>0</v>
      </c>
      <c r="G2089" s="2">
        <v>0</v>
      </c>
      <c r="H2089" s="2">
        <v>45092</v>
      </c>
      <c r="I2089" s="2">
        <v>45092</v>
      </c>
      <c r="J2089" s="2">
        <v>0</v>
      </c>
      <c r="K2089" s="2">
        <v>0</v>
      </c>
      <c r="L2089" s="2">
        <v>8</v>
      </c>
      <c r="M2089" s="2">
        <v>1609.2115384615383</v>
      </c>
      <c r="N2089" s="1" t="s">
        <v>367</v>
      </c>
      <c r="O2089" s="1">
        <v>2025</v>
      </c>
    </row>
    <row r="2090" spans="1:15" ht="15.6" x14ac:dyDescent="0.3">
      <c r="A2090" s="2" t="s">
        <v>91</v>
      </c>
      <c r="B2090" s="2" t="s">
        <v>528</v>
      </c>
      <c r="C2090" s="2" t="s">
        <v>90</v>
      </c>
      <c r="D2090" s="2">
        <v>3</v>
      </c>
      <c r="E2090" s="2">
        <v>840.01250000000016</v>
      </c>
      <c r="F2090" s="2">
        <v>0</v>
      </c>
      <c r="G2090" s="2">
        <v>0</v>
      </c>
      <c r="H2090" s="2">
        <v>45092</v>
      </c>
      <c r="I2090" s="2">
        <v>45092</v>
      </c>
      <c r="J2090" s="2">
        <v>0</v>
      </c>
      <c r="K2090" s="2">
        <v>0</v>
      </c>
      <c r="L2090" s="2">
        <v>3</v>
      </c>
      <c r="M2090" s="2">
        <v>840.01250000000016</v>
      </c>
      <c r="N2090" s="1" t="s">
        <v>367</v>
      </c>
      <c r="O2090" s="1">
        <v>2025</v>
      </c>
    </row>
    <row r="2091" spans="1:15" ht="15.6" x14ac:dyDescent="0.3">
      <c r="A2091" s="2" t="s">
        <v>93</v>
      </c>
      <c r="B2091" s="2" t="s">
        <v>94</v>
      </c>
      <c r="C2091" s="2" t="s">
        <v>95</v>
      </c>
      <c r="D2091" s="2">
        <v>0</v>
      </c>
      <c r="E2091" s="2">
        <v>0</v>
      </c>
      <c r="F2091" s="2">
        <v>0</v>
      </c>
      <c r="G2091" s="2">
        <v>0</v>
      </c>
      <c r="H2091" s="2">
        <v>45092</v>
      </c>
      <c r="I2091" s="2">
        <v>45092</v>
      </c>
      <c r="J2091" s="2">
        <v>0</v>
      </c>
      <c r="K2091" s="2">
        <v>0</v>
      </c>
      <c r="L2091" s="2">
        <v>0</v>
      </c>
      <c r="M2091" s="2">
        <v>0</v>
      </c>
      <c r="N2091" s="1" t="s">
        <v>367</v>
      </c>
      <c r="O2091" s="1">
        <v>2025</v>
      </c>
    </row>
    <row r="2092" spans="1:15" ht="15.6" x14ac:dyDescent="0.3">
      <c r="A2092" s="2" t="s">
        <v>96</v>
      </c>
      <c r="B2092" s="2" t="s">
        <v>97</v>
      </c>
      <c r="C2092" s="2" t="s">
        <v>90</v>
      </c>
      <c r="D2092" s="2">
        <v>0</v>
      </c>
      <c r="E2092" s="2">
        <v>0</v>
      </c>
      <c r="F2092" s="2">
        <v>0</v>
      </c>
      <c r="G2092" s="2">
        <v>0</v>
      </c>
      <c r="H2092" s="2">
        <v>45092</v>
      </c>
      <c r="I2092" s="2">
        <v>45092</v>
      </c>
      <c r="J2092" s="2">
        <v>0</v>
      </c>
      <c r="K2092" s="2">
        <v>0</v>
      </c>
      <c r="L2092" s="2">
        <v>0</v>
      </c>
      <c r="M2092" s="2">
        <v>0</v>
      </c>
      <c r="N2092" s="1" t="s">
        <v>367</v>
      </c>
      <c r="O2092" s="1">
        <v>2025</v>
      </c>
    </row>
    <row r="2093" spans="1:15" ht="15.6" x14ac:dyDescent="0.3">
      <c r="A2093" s="2" t="s">
        <v>100</v>
      </c>
      <c r="B2093" s="2" t="s">
        <v>101</v>
      </c>
      <c r="C2093" s="2" t="s">
        <v>90</v>
      </c>
      <c r="D2093" s="2">
        <v>4</v>
      </c>
      <c r="E2093" s="2">
        <v>120.19624999999999</v>
      </c>
      <c r="F2093" s="2">
        <v>0</v>
      </c>
      <c r="G2093" s="2">
        <v>0</v>
      </c>
      <c r="H2093" s="2">
        <v>45092</v>
      </c>
      <c r="I2093" s="2">
        <v>45092</v>
      </c>
      <c r="J2093" s="2">
        <v>4</v>
      </c>
      <c r="K2093" s="2">
        <v>120.19624999999999</v>
      </c>
      <c r="L2093" s="2">
        <v>0</v>
      </c>
      <c r="M2093" s="2">
        <v>0</v>
      </c>
      <c r="N2093" s="1" t="s">
        <v>367</v>
      </c>
      <c r="O2093" s="1">
        <v>2025</v>
      </c>
    </row>
    <row r="2094" spans="1:15" ht="15.6" x14ac:dyDescent="0.3">
      <c r="A2094" s="2" t="s">
        <v>102</v>
      </c>
      <c r="B2094" s="2" t="s">
        <v>103</v>
      </c>
      <c r="C2094" s="2" t="s">
        <v>90</v>
      </c>
      <c r="D2094" s="2">
        <v>3</v>
      </c>
      <c r="E2094" s="2">
        <v>587.99333333333334</v>
      </c>
      <c r="F2094" s="2">
        <v>0</v>
      </c>
      <c r="G2094" s="2">
        <v>0</v>
      </c>
      <c r="H2094" s="2">
        <v>45092</v>
      </c>
      <c r="I2094" s="2">
        <v>45092</v>
      </c>
      <c r="J2094" s="2"/>
      <c r="K2094" s="2">
        <v>0</v>
      </c>
      <c r="L2094" s="2">
        <v>3</v>
      </c>
      <c r="M2094" s="2">
        <v>587.99333333333334</v>
      </c>
      <c r="N2094" s="1" t="s">
        <v>367</v>
      </c>
      <c r="O2094" s="1">
        <v>2025</v>
      </c>
    </row>
    <row r="2095" spans="1:15" ht="15.6" x14ac:dyDescent="0.3">
      <c r="A2095" s="2" t="s">
        <v>104</v>
      </c>
      <c r="B2095" s="2" t="s">
        <v>105</v>
      </c>
      <c r="C2095" s="2" t="s">
        <v>90</v>
      </c>
      <c r="D2095" s="2">
        <v>0</v>
      </c>
      <c r="E2095" s="2">
        <v>0</v>
      </c>
      <c r="F2095" s="2">
        <v>0</v>
      </c>
      <c r="G2095" s="2">
        <v>0</v>
      </c>
      <c r="H2095" s="2">
        <v>45092</v>
      </c>
      <c r="I2095" s="2">
        <v>45092</v>
      </c>
      <c r="J2095" s="2"/>
      <c r="K2095" s="2">
        <v>0</v>
      </c>
      <c r="L2095" s="2">
        <v>0</v>
      </c>
      <c r="M2095" s="2">
        <v>0</v>
      </c>
      <c r="N2095" s="1" t="s">
        <v>367</v>
      </c>
      <c r="O2095" s="1">
        <v>2025</v>
      </c>
    </row>
    <row r="2096" spans="1:15" ht="15.6" x14ac:dyDescent="0.3">
      <c r="A2096" s="2" t="s">
        <v>106</v>
      </c>
      <c r="B2096" s="2" t="s">
        <v>107</v>
      </c>
      <c r="C2096" s="2" t="s">
        <v>90</v>
      </c>
      <c r="D2096" s="2">
        <v>0</v>
      </c>
      <c r="E2096" s="2">
        <v>0</v>
      </c>
      <c r="F2096" s="2">
        <v>0</v>
      </c>
      <c r="G2096" s="2">
        <v>0</v>
      </c>
      <c r="H2096" s="2">
        <v>45092</v>
      </c>
      <c r="I2096" s="2">
        <v>45092</v>
      </c>
      <c r="J2096" s="2"/>
      <c r="K2096" s="2">
        <v>0</v>
      </c>
      <c r="L2096" s="2">
        <v>0</v>
      </c>
      <c r="M2096" s="2">
        <v>0</v>
      </c>
      <c r="N2096" s="1" t="s">
        <v>367</v>
      </c>
      <c r="O2096" s="1">
        <v>2025</v>
      </c>
    </row>
    <row r="2097" spans="1:15" ht="15.6" x14ac:dyDescent="0.3">
      <c r="A2097" s="2" t="s">
        <v>109</v>
      </c>
      <c r="B2097" s="2" t="s">
        <v>110</v>
      </c>
      <c r="C2097" s="2" t="s">
        <v>90</v>
      </c>
      <c r="D2097" s="2">
        <v>0</v>
      </c>
      <c r="E2097" s="2">
        <v>0</v>
      </c>
      <c r="F2097" s="2">
        <v>0</v>
      </c>
      <c r="G2097" s="2">
        <v>0</v>
      </c>
      <c r="H2097" s="2">
        <v>45092</v>
      </c>
      <c r="I2097" s="2">
        <v>45092</v>
      </c>
      <c r="J2097" s="2"/>
      <c r="K2097" s="2">
        <v>0</v>
      </c>
      <c r="L2097" s="2">
        <v>0</v>
      </c>
      <c r="M2097" s="2">
        <v>0</v>
      </c>
      <c r="N2097" s="1" t="s">
        <v>367</v>
      </c>
      <c r="O2097" s="1">
        <v>2025</v>
      </c>
    </row>
    <row r="2098" spans="1:15" ht="15.6" x14ac:dyDescent="0.3">
      <c r="A2098" s="2" t="s">
        <v>111</v>
      </c>
      <c r="B2098" s="2" t="s">
        <v>112</v>
      </c>
      <c r="C2098" s="2" t="s">
        <v>90</v>
      </c>
      <c r="D2098" s="2">
        <v>6</v>
      </c>
      <c r="E2098" s="2">
        <v>568.2807473389355</v>
      </c>
      <c r="F2098" s="2">
        <v>0</v>
      </c>
      <c r="G2098" s="2">
        <v>0</v>
      </c>
      <c r="H2098" s="2">
        <v>45092</v>
      </c>
      <c r="I2098" s="2">
        <v>45092</v>
      </c>
      <c r="J2098" s="2"/>
      <c r="K2098" s="2">
        <v>0</v>
      </c>
      <c r="L2098" s="2">
        <v>6</v>
      </c>
      <c r="M2098" s="2">
        <v>568.2807473389355</v>
      </c>
      <c r="N2098" s="1" t="s">
        <v>367</v>
      </c>
      <c r="O2098" s="1">
        <v>2025</v>
      </c>
    </row>
    <row r="2099" spans="1:15" ht="15.6" x14ac:dyDescent="0.3">
      <c r="A2099" s="2" t="s">
        <v>113</v>
      </c>
      <c r="B2099" s="2" t="s">
        <v>688</v>
      </c>
      <c r="C2099" s="2" t="s">
        <v>90</v>
      </c>
      <c r="D2099" s="2">
        <v>1</v>
      </c>
      <c r="E2099" s="2">
        <v>77.998333333333335</v>
      </c>
      <c r="F2099" s="2">
        <v>0</v>
      </c>
      <c r="G2099" s="2">
        <v>0</v>
      </c>
      <c r="H2099" s="2">
        <v>45092</v>
      </c>
      <c r="I2099" s="2">
        <v>45092</v>
      </c>
      <c r="J2099" s="2"/>
      <c r="K2099" s="2">
        <v>0</v>
      </c>
      <c r="L2099" s="2">
        <v>1</v>
      </c>
      <c r="M2099" s="2">
        <v>77.998333333333335</v>
      </c>
      <c r="N2099" s="1" t="s">
        <v>367</v>
      </c>
      <c r="O2099" s="1">
        <v>2025</v>
      </c>
    </row>
    <row r="2100" spans="1:15" ht="15.6" x14ac:dyDescent="0.3">
      <c r="A2100" s="2" t="s">
        <v>117</v>
      </c>
      <c r="B2100" s="2" t="s">
        <v>118</v>
      </c>
      <c r="C2100" s="2" t="s">
        <v>90</v>
      </c>
      <c r="D2100" s="2">
        <v>16</v>
      </c>
      <c r="E2100" s="2">
        <v>608.26</v>
      </c>
      <c r="F2100" s="2">
        <v>0</v>
      </c>
      <c r="G2100" s="2">
        <v>0</v>
      </c>
      <c r="H2100" s="2">
        <v>45092</v>
      </c>
      <c r="I2100" s="2">
        <v>45092</v>
      </c>
      <c r="J2100" s="2">
        <v>6</v>
      </c>
      <c r="K2100" s="2">
        <v>228.0975</v>
      </c>
      <c r="L2100" s="2">
        <v>10</v>
      </c>
      <c r="M2100" s="2">
        <v>380.16250000000002</v>
      </c>
      <c r="N2100" s="1" t="s">
        <v>367</v>
      </c>
      <c r="O2100" s="1">
        <v>2025</v>
      </c>
    </row>
    <row r="2101" spans="1:15" ht="15.6" x14ac:dyDescent="0.3">
      <c r="A2101" s="2" t="s">
        <v>119</v>
      </c>
      <c r="B2101" s="2" t="s">
        <v>120</v>
      </c>
      <c r="C2101" s="2" t="s">
        <v>85</v>
      </c>
      <c r="D2101" s="2">
        <v>1</v>
      </c>
      <c r="E2101" s="2">
        <v>224.55663461538467</v>
      </c>
      <c r="F2101" s="2">
        <v>0</v>
      </c>
      <c r="G2101" s="2">
        <v>0</v>
      </c>
      <c r="H2101" s="2">
        <v>45092</v>
      </c>
      <c r="I2101" s="2">
        <v>45092</v>
      </c>
      <c r="J2101" s="2">
        <v>1</v>
      </c>
      <c r="K2101" s="2">
        <v>224.55663461538467</v>
      </c>
      <c r="L2101" s="2">
        <v>0</v>
      </c>
      <c r="M2101" s="2">
        <v>0</v>
      </c>
      <c r="N2101" s="1" t="s">
        <v>367</v>
      </c>
      <c r="O2101" s="1">
        <v>2025</v>
      </c>
    </row>
    <row r="2102" spans="1:15" ht="15.6" x14ac:dyDescent="0.3">
      <c r="A2102" s="2" t="s">
        <v>121</v>
      </c>
      <c r="B2102" s="2" t="s">
        <v>122</v>
      </c>
      <c r="C2102" s="2" t="s">
        <v>90</v>
      </c>
      <c r="D2102" s="2">
        <v>12</v>
      </c>
      <c r="E2102" s="2">
        <v>2285.531402714932</v>
      </c>
      <c r="F2102" s="2">
        <v>0</v>
      </c>
      <c r="G2102" s="2">
        <v>0</v>
      </c>
      <c r="H2102" s="2">
        <v>45092</v>
      </c>
      <c r="I2102" s="2">
        <v>45092</v>
      </c>
      <c r="J2102" s="2">
        <v>3</v>
      </c>
      <c r="K2102" s="2">
        <v>571.38285067873301</v>
      </c>
      <c r="L2102" s="2">
        <v>9</v>
      </c>
      <c r="M2102" s="2">
        <v>1714.1485520361989</v>
      </c>
      <c r="N2102" s="1" t="s">
        <v>367</v>
      </c>
      <c r="O2102" s="1">
        <v>2025</v>
      </c>
    </row>
    <row r="2103" spans="1:15" ht="15.6" x14ac:dyDescent="0.3">
      <c r="A2103" s="2" t="s">
        <v>125</v>
      </c>
      <c r="B2103" s="2" t="s">
        <v>126</v>
      </c>
      <c r="C2103" s="2" t="s">
        <v>90</v>
      </c>
      <c r="D2103" s="2">
        <v>0</v>
      </c>
      <c r="E2103" s="2">
        <v>0</v>
      </c>
      <c r="F2103" s="2">
        <v>0</v>
      </c>
      <c r="G2103" s="2">
        <v>0</v>
      </c>
      <c r="H2103" s="2">
        <v>45092</v>
      </c>
      <c r="I2103" s="2">
        <v>45092</v>
      </c>
      <c r="J2103" s="2"/>
      <c r="K2103" s="2"/>
      <c r="L2103" s="2">
        <v>0</v>
      </c>
      <c r="M2103" s="2">
        <v>0</v>
      </c>
      <c r="N2103" s="1" t="s">
        <v>367</v>
      </c>
      <c r="O2103" s="1">
        <v>2025</v>
      </c>
    </row>
    <row r="2104" spans="1:15" ht="15.6" x14ac:dyDescent="0.3">
      <c r="A2104" s="2" t="s">
        <v>127</v>
      </c>
      <c r="B2104" s="2" t="s">
        <v>128</v>
      </c>
      <c r="C2104" s="2" t="s">
        <v>85</v>
      </c>
      <c r="D2104" s="2">
        <v>3</v>
      </c>
      <c r="E2104" s="2">
        <v>2786.6880000000001</v>
      </c>
      <c r="F2104" s="2">
        <v>0</v>
      </c>
      <c r="G2104" s="2">
        <v>0</v>
      </c>
      <c r="H2104" s="2">
        <v>45092</v>
      </c>
      <c r="I2104" s="2">
        <v>45092</v>
      </c>
      <c r="J2104" s="2">
        <v>2</v>
      </c>
      <c r="K2104" s="2">
        <v>1857.7920000000001</v>
      </c>
      <c r="L2104" s="2">
        <v>1</v>
      </c>
      <c r="M2104" s="2">
        <v>928.89599999999996</v>
      </c>
      <c r="N2104" s="1" t="s">
        <v>367</v>
      </c>
      <c r="O2104" s="1">
        <v>2025</v>
      </c>
    </row>
    <row r="2105" spans="1:15" ht="15.6" x14ac:dyDescent="0.3">
      <c r="A2105" s="2" t="s">
        <v>129</v>
      </c>
      <c r="B2105" s="2" t="s">
        <v>130</v>
      </c>
      <c r="C2105" s="2" t="s">
        <v>85</v>
      </c>
      <c r="D2105" s="2">
        <v>0</v>
      </c>
      <c r="E2105" s="2">
        <v>0</v>
      </c>
      <c r="F2105" s="2">
        <v>0</v>
      </c>
      <c r="G2105" s="2">
        <v>0</v>
      </c>
      <c r="H2105" s="2">
        <v>45092</v>
      </c>
      <c r="I2105" s="2">
        <v>45092</v>
      </c>
      <c r="J2105" s="2"/>
      <c r="K2105" s="2">
        <v>0</v>
      </c>
      <c r="L2105" s="2">
        <v>0</v>
      </c>
      <c r="M2105" s="2">
        <v>0</v>
      </c>
      <c r="N2105" s="1" t="s">
        <v>367</v>
      </c>
      <c r="O2105" s="1">
        <v>2025</v>
      </c>
    </row>
    <row r="2106" spans="1:15" ht="15.6" x14ac:dyDescent="0.3">
      <c r="A2106" s="2" t="s">
        <v>131</v>
      </c>
      <c r="B2106" s="2" t="s">
        <v>716</v>
      </c>
      <c r="C2106" s="2" t="s">
        <v>85</v>
      </c>
      <c r="D2106" s="2">
        <v>1</v>
      </c>
      <c r="E2106" s="2">
        <v>295</v>
      </c>
      <c r="F2106" s="2">
        <v>0</v>
      </c>
      <c r="G2106" s="2">
        <v>0</v>
      </c>
      <c r="H2106" s="2">
        <v>45611</v>
      </c>
      <c r="I2106" s="2">
        <v>45611</v>
      </c>
      <c r="J2106" s="2"/>
      <c r="K2106" s="2">
        <v>0</v>
      </c>
      <c r="L2106" s="2">
        <v>1</v>
      </c>
      <c r="M2106" s="2">
        <v>295</v>
      </c>
      <c r="N2106" s="1" t="s">
        <v>367</v>
      </c>
      <c r="O2106" s="1">
        <v>2025</v>
      </c>
    </row>
    <row r="2107" spans="1:15" ht="15.6" x14ac:dyDescent="0.3">
      <c r="A2107" s="2" t="s">
        <v>133</v>
      </c>
      <c r="B2107" s="2" t="s">
        <v>132</v>
      </c>
      <c r="C2107" s="2" t="s">
        <v>85</v>
      </c>
      <c r="D2107" s="2">
        <v>25</v>
      </c>
      <c r="E2107" s="2">
        <v>5928.0835336538476</v>
      </c>
      <c r="F2107" s="2">
        <v>0</v>
      </c>
      <c r="G2107" s="2">
        <v>0</v>
      </c>
      <c r="H2107" s="2">
        <v>45092</v>
      </c>
      <c r="I2107" s="2">
        <v>45092</v>
      </c>
      <c r="J2107" s="2">
        <v>7</v>
      </c>
      <c r="K2107" s="2">
        <v>1659.8633894230773</v>
      </c>
      <c r="L2107" s="2">
        <v>18</v>
      </c>
      <c r="M2107" s="2">
        <v>4268.2201442307705</v>
      </c>
      <c r="N2107" s="1" t="s">
        <v>367</v>
      </c>
      <c r="O2107" s="1">
        <v>2025</v>
      </c>
    </row>
    <row r="2108" spans="1:15" ht="15.6" x14ac:dyDescent="0.3">
      <c r="A2108" s="2" t="s">
        <v>135</v>
      </c>
      <c r="B2108" s="2" t="s">
        <v>690</v>
      </c>
      <c r="C2108" s="2" t="s">
        <v>85</v>
      </c>
      <c r="D2108" s="2">
        <v>10</v>
      </c>
      <c r="E2108" s="2">
        <v>5225.0333333333338</v>
      </c>
      <c r="F2108" s="2">
        <v>0</v>
      </c>
      <c r="G2108" s="2">
        <v>0</v>
      </c>
      <c r="H2108" s="2">
        <v>45611</v>
      </c>
      <c r="I2108" s="2">
        <v>45611</v>
      </c>
      <c r="J2108" s="2"/>
      <c r="K2108" s="2">
        <v>0</v>
      </c>
      <c r="L2108" s="2">
        <v>10</v>
      </c>
      <c r="M2108" s="2">
        <v>5225.0333333333338</v>
      </c>
      <c r="N2108" s="1" t="s">
        <v>367</v>
      </c>
      <c r="O2108" s="1">
        <v>2025</v>
      </c>
    </row>
    <row r="2109" spans="1:15" ht="15.6" x14ac:dyDescent="0.3">
      <c r="A2109" s="2" t="s">
        <v>137</v>
      </c>
      <c r="B2109" s="2" t="s">
        <v>691</v>
      </c>
      <c r="C2109" s="2" t="s">
        <v>85</v>
      </c>
      <c r="D2109" s="2">
        <v>2</v>
      </c>
      <c r="E2109" s="2">
        <v>1574.4074999999998</v>
      </c>
      <c r="F2109" s="2">
        <v>0</v>
      </c>
      <c r="G2109" s="2">
        <v>0</v>
      </c>
      <c r="H2109" s="2">
        <v>45093</v>
      </c>
      <c r="I2109" s="2">
        <v>45093</v>
      </c>
      <c r="J2109" s="2"/>
      <c r="K2109" s="2">
        <v>0</v>
      </c>
      <c r="L2109" s="2">
        <v>2</v>
      </c>
      <c r="M2109" s="2">
        <v>1574.4074999999998</v>
      </c>
      <c r="N2109" s="1" t="s">
        <v>367</v>
      </c>
      <c r="O2109" s="1">
        <v>2025</v>
      </c>
    </row>
    <row r="2110" spans="1:15" ht="15.6" x14ac:dyDescent="0.3">
      <c r="A2110" s="2" t="s">
        <v>139</v>
      </c>
      <c r="B2110" s="2" t="s">
        <v>134</v>
      </c>
      <c r="C2110" s="2" t="s">
        <v>85</v>
      </c>
      <c r="D2110" s="2">
        <v>2</v>
      </c>
      <c r="E2110" s="2">
        <v>772.36107272727259</v>
      </c>
      <c r="F2110" s="2">
        <v>0</v>
      </c>
      <c r="G2110" s="2">
        <v>0</v>
      </c>
      <c r="H2110" s="2">
        <v>45092</v>
      </c>
      <c r="I2110" s="2">
        <v>45092</v>
      </c>
      <c r="J2110" s="2"/>
      <c r="K2110" s="2">
        <v>0</v>
      </c>
      <c r="L2110" s="2">
        <v>2</v>
      </c>
      <c r="M2110" s="2">
        <v>772.36107272727259</v>
      </c>
      <c r="N2110" s="1" t="s">
        <v>367</v>
      </c>
      <c r="O2110" s="1">
        <v>2025</v>
      </c>
    </row>
    <row r="2111" spans="1:15" ht="15.6" x14ac:dyDescent="0.3">
      <c r="A2111" s="2" t="s">
        <v>141</v>
      </c>
      <c r="B2111" s="2" t="s">
        <v>136</v>
      </c>
      <c r="C2111" s="2" t="s">
        <v>85</v>
      </c>
      <c r="D2111" s="2">
        <v>28</v>
      </c>
      <c r="E2111" s="2">
        <v>3390.6520816326533</v>
      </c>
      <c r="F2111" s="2">
        <v>0</v>
      </c>
      <c r="G2111" s="2">
        <v>0</v>
      </c>
      <c r="H2111" s="2">
        <v>45092</v>
      </c>
      <c r="I2111" s="2">
        <v>45092</v>
      </c>
      <c r="J2111" s="2">
        <v>3</v>
      </c>
      <c r="K2111" s="2">
        <v>363.28415160349857</v>
      </c>
      <c r="L2111" s="2">
        <v>25</v>
      </c>
      <c r="M2111" s="2">
        <v>3027.3679300291546</v>
      </c>
      <c r="N2111" s="1" t="s">
        <v>367</v>
      </c>
      <c r="O2111" s="1">
        <v>2025</v>
      </c>
    </row>
    <row r="2112" spans="1:15" ht="15.6" x14ac:dyDescent="0.3">
      <c r="A2112" s="2" t="s">
        <v>143</v>
      </c>
      <c r="B2112" s="2" t="s">
        <v>138</v>
      </c>
      <c r="C2112" s="2" t="s">
        <v>85</v>
      </c>
      <c r="D2112" s="2">
        <v>2</v>
      </c>
      <c r="E2112" s="2">
        <v>1261</v>
      </c>
      <c r="F2112" s="2">
        <v>0</v>
      </c>
      <c r="G2112" s="2">
        <v>0</v>
      </c>
      <c r="H2112" s="2">
        <v>45092</v>
      </c>
      <c r="I2112" s="2">
        <v>45092</v>
      </c>
      <c r="J2112" s="2"/>
      <c r="K2112" s="2">
        <v>0</v>
      </c>
      <c r="L2112" s="2">
        <v>2</v>
      </c>
      <c r="M2112" s="2">
        <v>1261</v>
      </c>
      <c r="N2112" s="1" t="s">
        <v>367</v>
      </c>
      <c r="O2112" s="1">
        <v>2025</v>
      </c>
    </row>
    <row r="2113" spans="1:15" ht="15.6" x14ac:dyDescent="0.3">
      <c r="A2113" s="2" t="s">
        <v>145</v>
      </c>
      <c r="B2113" s="2" t="s">
        <v>521</v>
      </c>
      <c r="C2113" s="2" t="s">
        <v>90</v>
      </c>
      <c r="D2113" s="2">
        <v>0</v>
      </c>
      <c r="E2113" s="2">
        <v>0</v>
      </c>
      <c r="F2113" s="2">
        <v>0</v>
      </c>
      <c r="G2113" s="2">
        <v>0</v>
      </c>
      <c r="H2113" s="2">
        <v>45092</v>
      </c>
      <c r="I2113" s="2">
        <v>45092</v>
      </c>
      <c r="J2113" s="2"/>
      <c r="K2113" s="2">
        <v>0</v>
      </c>
      <c r="L2113" s="2">
        <v>0</v>
      </c>
      <c r="M2113" s="2">
        <v>0</v>
      </c>
      <c r="N2113" s="1" t="s">
        <v>367</v>
      </c>
      <c r="O2113" s="1">
        <v>2025</v>
      </c>
    </row>
    <row r="2114" spans="1:15" ht="15.6" x14ac:dyDescent="0.3">
      <c r="A2114" s="2" t="s">
        <v>147</v>
      </c>
      <c r="B2114" s="2" t="s">
        <v>142</v>
      </c>
      <c r="C2114" s="2" t="s">
        <v>90</v>
      </c>
      <c r="D2114" s="2">
        <v>2</v>
      </c>
      <c r="E2114" s="2">
        <v>1499.99</v>
      </c>
      <c r="F2114" s="2">
        <v>0</v>
      </c>
      <c r="G2114" s="2">
        <v>0</v>
      </c>
      <c r="H2114" s="2">
        <v>45092</v>
      </c>
      <c r="I2114" s="2">
        <v>45092</v>
      </c>
      <c r="J2114" s="2"/>
      <c r="K2114" s="2">
        <v>0</v>
      </c>
      <c r="L2114" s="2">
        <v>2</v>
      </c>
      <c r="M2114" s="2">
        <v>1499.99</v>
      </c>
      <c r="N2114" s="1" t="s">
        <v>367</v>
      </c>
      <c r="O2114" s="1">
        <v>2025</v>
      </c>
    </row>
    <row r="2115" spans="1:15" ht="15.6" x14ac:dyDescent="0.3">
      <c r="A2115" s="2" t="s">
        <v>149</v>
      </c>
      <c r="B2115" s="2" t="s">
        <v>144</v>
      </c>
      <c r="C2115" s="2" t="s">
        <v>90</v>
      </c>
      <c r="D2115" s="2">
        <v>2</v>
      </c>
      <c r="E2115" s="2">
        <v>329.995</v>
      </c>
      <c r="F2115" s="2">
        <v>0</v>
      </c>
      <c r="G2115" s="2">
        <v>0</v>
      </c>
      <c r="H2115" s="2">
        <v>45092</v>
      </c>
      <c r="I2115" s="2">
        <v>45092</v>
      </c>
      <c r="J2115" s="2"/>
      <c r="K2115" s="2">
        <v>0</v>
      </c>
      <c r="L2115" s="2">
        <v>2</v>
      </c>
      <c r="M2115" s="2">
        <v>329.995</v>
      </c>
      <c r="N2115" s="1" t="s">
        <v>367</v>
      </c>
      <c r="O2115" s="1">
        <v>2025</v>
      </c>
    </row>
    <row r="2116" spans="1:15" ht="15.6" x14ac:dyDescent="0.3">
      <c r="A2116" s="2" t="s">
        <v>151</v>
      </c>
      <c r="B2116" s="2" t="s">
        <v>146</v>
      </c>
      <c r="C2116" s="2" t="s">
        <v>90</v>
      </c>
      <c r="D2116" s="2">
        <v>0</v>
      </c>
      <c r="E2116" s="2">
        <v>0</v>
      </c>
      <c r="F2116" s="2">
        <v>0</v>
      </c>
      <c r="G2116" s="2">
        <v>0</v>
      </c>
      <c r="H2116" s="2">
        <v>45092</v>
      </c>
      <c r="I2116" s="2">
        <v>45092</v>
      </c>
      <c r="J2116" s="2"/>
      <c r="K2116" s="2">
        <v>0</v>
      </c>
      <c r="L2116" s="2">
        <v>0</v>
      </c>
      <c r="M2116" s="2">
        <v>0</v>
      </c>
      <c r="N2116" s="1" t="s">
        <v>367</v>
      </c>
      <c r="O2116" s="1">
        <v>2025</v>
      </c>
    </row>
    <row r="2117" spans="1:15" ht="15.6" x14ac:dyDescent="0.3">
      <c r="A2117" s="2" t="s">
        <v>155</v>
      </c>
      <c r="B2117" s="2" t="s">
        <v>555</v>
      </c>
      <c r="C2117" s="2" t="s">
        <v>255</v>
      </c>
      <c r="D2117" s="2">
        <v>1</v>
      </c>
      <c r="E2117" s="2">
        <v>718.32499999999982</v>
      </c>
      <c r="F2117" s="2">
        <v>0</v>
      </c>
      <c r="G2117" s="2">
        <v>0</v>
      </c>
      <c r="H2117" s="2">
        <v>45092</v>
      </c>
      <c r="I2117" s="2">
        <v>45092</v>
      </c>
      <c r="J2117" s="2">
        <v>1</v>
      </c>
      <c r="K2117" s="2">
        <v>718.32499999999982</v>
      </c>
      <c r="L2117" s="2">
        <v>0</v>
      </c>
      <c r="M2117" s="2">
        <v>0</v>
      </c>
      <c r="N2117" s="1" t="s">
        <v>367</v>
      </c>
      <c r="O2117" s="1">
        <v>2025</v>
      </c>
    </row>
    <row r="2118" spans="1:15" ht="15.6" x14ac:dyDescent="0.3">
      <c r="A2118" s="2" t="s">
        <v>157</v>
      </c>
      <c r="B2118" s="2" t="s">
        <v>150</v>
      </c>
      <c r="C2118" s="2" t="s">
        <v>90</v>
      </c>
      <c r="D2118" s="2">
        <v>11</v>
      </c>
      <c r="E2118" s="2">
        <v>658.46458333332998</v>
      </c>
      <c r="F2118" s="2">
        <v>12</v>
      </c>
      <c r="G2118" s="2">
        <v>718.32499999999982</v>
      </c>
      <c r="H2118" s="2">
        <v>45092</v>
      </c>
      <c r="I2118" s="2">
        <v>45092</v>
      </c>
      <c r="J2118" s="2">
        <v>23</v>
      </c>
      <c r="K2118" s="2">
        <v>1376.7895833333264</v>
      </c>
      <c r="L2118" s="2">
        <v>0</v>
      </c>
      <c r="M2118" s="2">
        <v>3.4106051316484809E-12</v>
      </c>
      <c r="N2118" s="1" t="s">
        <v>367</v>
      </c>
      <c r="O2118" s="1">
        <v>2025</v>
      </c>
    </row>
    <row r="2119" spans="1:15" ht="15.6" x14ac:dyDescent="0.3">
      <c r="A2119" s="2" t="s">
        <v>159</v>
      </c>
      <c r="B2119" s="2" t="s">
        <v>152</v>
      </c>
      <c r="C2119" s="2" t="s">
        <v>255</v>
      </c>
      <c r="D2119" s="2">
        <v>20</v>
      </c>
      <c r="E2119" s="2">
        <v>20295.018750000003</v>
      </c>
      <c r="F2119" s="2"/>
      <c r="G2119" s="2"/>
      <c r="H2119" s="2">
        <v>45092</v>
      </c>
      <c r="I2119" s="2">
        <v>45092</v>
      </c>
      <c r="J2119" s="2">
        <v>6</v>
      </c>
      <c r="K2119" s="2">
        <v>6088.5056250000016</v>
      </c>
      <c r="L2119" s="2">
        <v>14</v>
      </c>
      <c r="M2119" s="2">
        <v>14206.513125000001</v>
      </c>
      <c r="N2119" s="1" t="s">
        <v>367</v>
      </c>
      <c r="O2119" s="1">
        <v>2025</v>
      </c>
    </row>
    <row r="2120" spans="1:15" ht="15.6" x14ac:dyDescent="0.3">
      <c r="A2120" s="2" t="s">
        <v>161</v>
      </c>
      <c r="B2120" s="2" t="s">
        <v>154</v>
      </c>
      <c r="C2120" s="2" t="s">
        <v>90</v>
      </c>
      <c r="D2120" s="2">
        <v>5</v>
      </c>
      <c r="E2120" s="2">
        <v>845.62578124999982</v>
      </c>
      <c r="F2120" s="2">
        <v>36</v>
      </c>
      <c r="G2120" s="2">
        <v>6088.5056250000016</v>
      </c>
      <c r="H2120" s="2">
        <v>45092</v>
      </c>
      <c r="I2120" s="2">
        <v>45092</v>
      </c>
      <c r="J2120" s="2">
        <v>38</v>
      </c>
      <c r="K2120" s="2">
        <v>6426.7559374999992</v>
      </c>
      <c r="L2120" s="2">
        <v>3</v>
      </c>
      <c r="M2120" s="2">
        <v>507.37546875000226</v>
      </c>
      <c r="N2120" s="1" t="s">
        <v>367</v>
      </c>
      <c r="O2120" s="1">
        <v>2025</v>
      </c>
    </row>
    <row r="2121" spans="1:15" ht="15.6" x14ac:dyDescent="0.3">
      <c r="A2121" s="2" t="s">
        <v>163</v>
      </c>
      <c r="B2121" s="2" t="s">
        <v>556</v>
      </c>
      <c r="C2121" s="2" t="s">
        <v>95</v>
      </c>
      <c r="D2121" s="2">
        <v>1</v>
      </c>
      <c r="E2121" s="2">
        <v>1202.1849999999999</v>
      </c>
      <c r="F2121" s="2">
        <v>0</v>
      </c>
      <c r="G2121" s="2">
        <v>0</v>
      </c>
      <c r="H2121" s="2">
        <v>45092</v>
      </c>
      <c r="I2121" s="2">
        <v>45092</v>
      </c>
      <c r="J2121" s="2">
        <v>1</v>
      </c>
      <c r="K2121" s="2">
        <v>1202.1849999999999</v>
      </c>
      <c r="L2121" s="2">
        <v>0</v>
      </c>
      <c r="M2121" s="2">
        <v>0</v>
      </c>
      <c r="N2121" s="1" t="s">
        <v>367</v>
      </c>
      <c r="O2121" s="1">
        <v>2025</v>
      </c>
    </row>
    <row r="2122" spans="1:15" ht="15.6" x14ac:dyDescent="0.3">
      <c r="A2122" s="2" t="s">
        <v>165</v>
      </c>
      <c r="B2122" s="2" t="s">
        <v>557</v>
      </c>
      <c r="C2122" s="2" t="s">
        <v>90</v>
      </c>
      <c r="D2122" s="2">
        <v>0</v>
      </c>
      <c r="E2122" s="2">
        <v>0</v>
      </c>
      <c r="F2122" s="2">
        <v>10</v>
      </c>
      <c r="G2122" s="2">
        <v>1202.1849999999999</v>
      </c>
      <c r="H2122" s="2">
        <v>45092</v>
      </c>
      <c r="I2122" s="2">
        <v>45092</v>
      </c>
      <c r="J2122" s="2">
        <v>10</v>
      </c>
      <c r="K2122" s="2">
        <v>1202.1849999999999</v>
      </c>
      <c r="L2122" s="2">
        <v>0</v>
      </c>
      <c r="M2122" s="2">
        <v>0</v>
      </c>
      <c r="N2122" s="1" t="s">
        <v>367</v>
      </c>
      <c r="O2122" s="1">
        <v>2025</v>
      </c>
    </row>
    <row r="2123" spans="1:15" ht="15.6" x14ac:dyDescent="0.3">
      <c r="A2123" s="2" t="s">
        <v>167</v>
      </c>
      <c r="B2123" s="2" t="s">
        <v>558</v>
      </c>
      <c r="C2123" s="2" t="s">
        <v>261</v>
      </c>
      <c r="D2123" s="2">
        <v>0</v>
      </c>
      <c r="E2123" s="2">
        <v>0</v>
      </c>
      <c r="F2123" s="2">
        <v>0</v>
      </c>
      <c r="G2123" s="2">
        <v>0</v>
      </c>
      <c r="H2123" s="2">
        <v>45092</v>
      </c>
      <c r="I2123" s="2">
        <v>45092</v>
      </c>
      <c r="J2123" s="2"/>
      <c r="K2123" s="2">
        <v>0</v>
      </c>
      <c r="L2123" s="2">
        <v>0</v>
      </c>
      <c r="M2123" s="2">
        <v>0</v>
      </c>
      <c r="N2123" s="1" t="s">
        <v>367</v>
      </c>
      <c r="O2123" s="1">
        <v>2025</v>
      </c>
    </row>
    <row r="2124" spans="1:15" ht="15.6" x14ac:dyDescent="0.3">
      <c r="A2124" s="2" t="s">
        <v>170</v>
      </c>
      <c r="B2124" s="2" t="s">
        <v>559</v>
      </c>
      <c r="C2124" s="2" t="s">
        <v>90</v>
      </c>
      <c r="D2124" s="2">
        <v>0</v>
      </c>
      <c r="E2124" s="2">
        <v>0</v>
      </c>
      <c r="F2124" s="2">
        <v>0</v>
      </c>
      <c r="G2124" s="2">
        <v>0</v>
      </c>
      <c r="H2124" s="2">
        <v>45092</v>
      </c>
      <c r="I2124" s="2">
        <v>45092</v>
      </c>
      <c r="J2124" s="2"/>
      <c r="K2124" s="2">
        <v>0</v>
      </c>
      <c r="L2124" s="2">
        <v>0</v>
      </c>
      <c r="M2124" s="2">
        <v>0</v>
      </c>
      <c r="N2124" s="1" t="s">
        <v>367</v>
      </c>
      <c r="O2124" s="1">
        <v>2025</v>
      </c>
    </row>
    <row r="2125" spans="1:15" ht="15.6" x14ac:dyDescent="0.3">
      <c r="A2125" s="2" t="s">
        <v>172</v>
      </c>
      <c r="B2125" s="2" t="s">
        <v>717</v>
      </c>
      <c r="C2125" s="2" t="s">
        <v>85</v>
      </c>
      <c r="D2125" s="2">
        <v>2</v>
      </c>
      <c r="E2125" s="2">
        <v>440.99333333333334</v>
      </c>
      <c r="F2125" s="2">
        <v>0</v>
      </c>
      <c r="G2125" s="2">
        <v>0</v>
      </c>
      <c r="H2125" s="2">
        <v>45092</v>
      </c>
      <c r="I2125" s="2">
        <v>45092</v>
      </c>
      <c r="J2125" s="2"/>
      <c r="K2125" s="2">
        <v>0</v>
      </c>
      <c r="L2125" s="2">
        <v>2</v>
      </c>
      <c r="M2125" s="2">
        <v>440.99333333333334</v>
      </c>
      <c r="N2125" s="1" t="s">
        <v>367</v>
      </c>
      <c r="O2125" s="1">
        <v>2025</v>
      </c>
    </row>
    <row r="2126" spans="1:15" ht="15.6" x14ac:dyDescent="0.3">
      <c r="A2126" s="2" t="s">
        <v>174</v>
      </c>
      <c r="B2126" s="2" t="s">
        <v>162</v>
      </c>
      <c r="C2126" s="2" t="s">
        <v>90</v>
      </c>
      <c r="D2126" s="2">
        <v>1</v>
      </c>
      <c r="E2126" s="2">
        <v>392.34999999999991</v>
      </c>
      <c r="F2126" s="2">
        <v>0</v>
      </c>
      <c r="G2126" s="2">
        <v>0</v>
      </c>
      <c r="H2126" s="2">
        <v>45092</v>
      </c>
      <c r="I2126" s="2">
        <v>45092</v>
      </c>
      <c r="J2126" s="2"/>
      <c r="K2126" s="2">
        <v>0</v>
      </c>
      <c r="L2126" s="2">
        <v>1</v>
      </c>
      <c r="M2126" s="2">
        <v>392.34999999999991</v>
      </c>
      <c r="N2126" s="1" t="s">
        <v>367</v>
      </c>
      <c r="O2126" s="1">
        <v>2025</v>
      </c>
    </row>
    <row r="2127" spans="1:15" ht="15.6" x14ac:dyDescent="0.3">
      <c r="A2127" s="2" t="s">
        <v>358</v>
      </c>
      <c r="B2127" s="2" t="s">
        <v>164</v>
      </c>
      <c r="C2127" s="2" t="s">
        <v>90</v>
      </c>
      <c r="D2127" s="2">
        <v>26</v>
      </c>
      <c r="E2127" s="2">
        <v>4163.4121839080462</v>
      </c>
      <c r="F2127" s="2">
        <v>0</v>
      </c>
      <c r="G2127" s="2">
        <v>0</v>
      </c>
      <c r="H2127" s="2">
        <v>45092</v>
      </c>
      <c r="I2127" s="2">
        <v>45092</v>
      </c>
      <c r="J2127" s="2">
        <v>14</v>
      </c>
      <c r="K2127" s="2">
        <v>2241.8373297966405</v>
      </c>
      <c r="L2127" s="2">
        <v>12</v>
      </c>
      <c r="M2127" s="2">
        <v>1921.5748541114058</v>
      </c>
      <c r="N2127" s="1" t="s">
        <v>367</v>
      </c>
      <c r="O2127" s="1">
        <v>2025</v>
      </c>
    </row>
    <row r="2128" spans="1:15" ht="15.6" x14ac:dyDescent="0.3">
      <c r="A2128" s="2" t="s">
        <v>483</v>
      </c>
      <c r="B2128" s="2" t="s">
        <v>166</v>
      </c>
      <c r="C2128" s="2" t="s">
        <v>90</v>
      </c>
      <c r="D2128" s="2">
        <v>0</v>
      </c>
      <c r="E2128" s="2">
        <v>0</v>
      </c>
      <c r="F2128" s="2">
        <v>0</v>
      </c>
      <c r="G2128" s="2">
        <v>0</v>
      </c>
      <c r="H2128" s="2">
        <v>45092</v>
      </c>
      <c r="I2128" s="2">
        <v>45092</v>
      </c>
      <c r="J2128" s="2"/>
      <c r="K2128" s="2">
        <v>0</v>
      </c>
      <c r="L2128" s="2">
        <v>0</v>
      </c>
      <c r="M2128" s="2">
        <v>0</v>
      </c>
      <c r="N2128" s="1" t="s">
        <v>367</v>
      </c>
      <c r="O2128" s="1">
        <v>2025</v>
      </c>
    </row>
    <row r="2129" spans="1:15" ht="15.6" x14ac:dyDescent="0.3">
      <c r="A2129" s="2" t="s">
        <v>485</v>
      </c>
      <c r="B2129" s="2" t="s">
        <v>530</v>
      </c>
      <c r="C2129" s="2" t="s">
        <v>90</v>
      </c>
      <c r="D2129" s="2">
        <v>0</v>
      </c>
      <c r="E2129" s="2">
        <v>0</v>
      </c>
      <c r="F2129" s="2">
        <v>0</v>
      </c>
      <c r="G2129" s="2">
        <v>0</v>
      </c>
      <c r="H2129" s="2">
        <v>45092</v>
      </c>
      <c r="I2129" s="2">
        <v>45092</v>
      </c>
      <c r="J2129" s="2"/>
      <c r="K2129" s="2">
        <v>0</v>
      </c>
      <c r="L2129" s="2">
        <v>0</v>
      </c>
      <c r="M2129" s="2">
        <v>0</v>
      </c>
      <c r="N2129" s="1" t="s">
        <v>367</v>
      </c>
      <c r="O2129" s="1">
        <v>2025</v>
      </c>
    </row>
    <row r="2130" spans="1:15" ht="15.6" x14ac:dyDescent="0.3">
      <c r="A2130" s="2" t="s">
        <v>487</v>
      </c>
      <c r="B2130" s="2" t="s">
        <v>531</v>
      </c>
      <c r="C2130" s="2" t="s">
        <v>90</v>
      </c>
      <c r="D2130" s="2">
        <v>5</v>
      </c>
      <c r="E2130" s="2">
        <v>241.00833333333333</v>
      </c>
      <c r="F2130" s="2">
        <v>0</v>
      </c>
      <c r="G2130" s="2">
        <v>0</v>
      </c>
      <c r="H2130" s="2">
        <v>45092</v>
      </c>
      <c r="I2130" s="2">
        <v>45092</v>
      </c>
      <c r="J2130" s="2"/>
      <c r="K2130" s="2">
        <v>0</v>
      </c>
      <c r="L2130" s="2">
        <v>5</v>
      </c>
      <c r="M2130" s="2">
        <v>241.00833333333333</v>
      </c>
      <c r="N2130" s="1" t="s">
        <v>367</v>
      </c>
      <c r="O2130" s="1">
        <v>2025</v>
      </c>
    </row>
    <row r="2131" spans="1:15" ht="15.6" x14ac:dyDescent="0.3">
      <c r="A2131" s="2" t="s">
        <v>489</v>
      </c>
      <c r="B2131" s="2" t="s">
        <v>171</v>
      </c>
      <c r="C2131" s="2" t="s">
        <v>90</v>
      </c>
      <c r="D2131" s="2">
        <v>2</v>
      </c>
      <c r="E2131" s="2">
        <v>318.91724999999997</v>
      </c>
      <c r="F2131" s="2">
        <v>0</v>
      </c>
      <c r="G2131" s="2">
        <v>0</v>
      </c>
      <c r="H2131" s="2">
        <v>45092</v>
      </c>
      <c r="I2131" s="2">
        <v>45092</v>
      </c>
      <c r="J2131" s="2"/>
      <c r="K2131" s="2">
        <v>0</v>
      </c>
      <c r="L2131" s="2">
        <v>2</v>
      </c>
      <c r="M2131" s="2">
        <v>318.91724999999997</v>
      </c>
      <c r="N2131" s="1" t="s">
        <v>367</v>
      </c>
      <c r="O2131" s="1">
        <v>2025</v>
      </c>
    </row>
    <row r="2132" spans="1:15" ht="15.6" x14ac:dyDescent="0.3">
      <c r="A2132" s="2" t="s">
        <v>491</v>
      </c>
      <c r="B2132" s="2" t="s">
        <v>659</v>
      </c>
      <c r="C2132" s="2" t="s">
        <v>90</v>
      </c>
      <c r="D2132" s="2">
        <v>3</v>
      </c>
      <c r="E2132" s="2">
        <v>10474.327499999999</v>
      </c>
      <c r="F2132" s="2">
        <v>0</v>
      </c>
      <c r="G2132" s="2">
        <v>0</v>
      </c>
      <c r="H2132" s="2"/>
      <c r="I2132" s="2"/>
      <c r="J2132" s="2"/>
      <c r="K2132" s="2">
        <v>0</v>
      </c>
      <c r="L2132" s="2">
        <v>3</v>
      </c>
      <c r="M2132" s="2">
        <v>10474.327499999999</v>
      </c>
      <c r="N2132" s="1" t="s">
        <v>367</v>
      </c>
      <c r="O2132" s="1">
        <v>2025</v>
      </c>
    </row>
    <row r="2133" spans="1:15" ht="15.6" x14ac:dyDescent="0.3">
      <c r="A2133" s="2" t="s">
        <v>493</v>
      </c>
      <c r="B2133" s="2" t="s">
        <v>532</v>
      </c>
      <c r="C2133" s="2" t="s">
        <v>90</v>
      </c>
      <c r="D2133" s="2">
        <v>1</v>
      </c>
      <c r="E2133" s="2">
        <v>292.49924999999996</v>
      </c>
      <c r="F2133" s="2">
        <v>0</v>
      </c>
      <c r="G2133" s="2">
        <v>0</v>
      </c>
      <c r="H2133" s="2">
        <v>45092</v>
      </c>
      <c r="I2133" s="2">
        <v>45092</v>
      </c>
      <c r="J2133" s="2"/>
      <c r="K2133" s="2">
        <v>0</v>
      </c>
      <c r="L2133" s="2">
        <v>1</v>
      </c>
      <c r="M2133" s="2">
        <v>292.49924999999996</v>
      </c>
      <c r="N2133" s="1" t="s">
        <v>367</v>
      </c>
      <c r="O2133" s="1">
        <v>2025</v>
      </c>
    </row>
    <row r="2134" spans="1:15" ht="15.6" x14ac:dyDescent="0.3">
      <c r="A2134" s="2" t="s">
        <v>495</v>
      </c>
      <c r="B2134" s="2" t="s">
        <v>175</v>
      </c>
      <c r="C2134" s="2" t="s">
        <v>90</v>
      </c>
      <c r="D2134" s="2">
        <v>0</v>
      </c>
      <c r="E2134" s="2">
        <v>0</v>
      </c>
      <c r="F2134" s="2">
        <v>0</v>
      </c>
      <c r="G2134" s="2">
        <v>0</v>
      </c>
      <c r="H2134" s="2">
        <v>45092</v>
      </c>
      <c r="I2134" s="2">
        <v>45092</v>
      </c>
      <c r="J2134" s="2"/>
      <c r="K2134" s="2"/>
      <c r="L2134" s="2">
        <v>0</v>
      </c>
      <c r="M2134" s="2">
        <v>0</v>
      </c>
      <c r="N2134" s="1" t="s">
        <v>367</v>
      </c>
      <c r="O2134" s="1">
        <v>2025</v>
      </c>
    </row>
    <row r="2135" spans="1:15" ht="15.6" x14ac:dyDescent="0.3">
      <c r="A2135" s="2" t="s">
        <v>496</v>
      </c>
      <c r="B2135" s="2" t="s">
        <v>533</v>
      </c>
      <c r="C2135" s="2" t="s">
        <v>90</v>
      </c>
      <c r="D2135" s="2">
        <v>83</v>
      </c>
      <c r="E2135" s="2">
        <v>583.72240000000011</v>
      </c>
      <c r="F2135" s="2">
        <v>0</v>
      </c>
      <c r="G2135" s="2">
        <v>0</v>
      </c>
      <c r="H2135" s="2">
        <v>45092</v>
      </c>
      <c r="I2135" s="2">
        <v>45092</v>
      </c>
      <c r="J2135" s="2">
        <v>83</v>
      </c>
      <c r="K2135" s="2">
        <v>583.72240000000011</v>
      </c>
      <c r="L2135" s="2">
        <v>0</v>
      </c>
      <c r="M2135" s="2">
        <v>0</v>
      </c>
      <c r="N2135" s="1" t="s">
        <v>367</v>
      </c>
      <c r="O2135" s="1">
        <v>2025</v>
      </c>
    </row>
    <row r="2136" spans="1:15" ht="15.6" x14ac:dyDescent="0.3">
      <c r="A2136" s="2" t="s">
        <v>538</v>
      </c>
      <c r="B2136" s="2" t="s">
        <v>534</v>
      </c>
      <c r="C2136" s="2" t="s">
        <v>90</v>
      </c>
      <c r="D2136" s="2">
        <v>0</v>
      </c>
      <c r="E2136" s="2">
        <v>0</v>
      </c>
      <c r="F2136" s="2">
        <v>0</v>
      </c>
      <c r="G2136" s="2">
        <v>0</v>
      </c>
      <c r="H2136" s="2">
        <v>45092</v>
      </c>
      <c r="I2136" s="2">
        <v>45092</v>
      </c>
      <c r="J2136" s="2"/>
      <c r="K2136" s="2">
        <v>0</v>
      </c>
      <c r="L2136" s="2">
        <v>0</v>
      </c>
      <c r="M2136" s="2">
        <v>0</v>
      </c>
      <c r="N2136" s="1" t="s">
        <v>367</v>
      </c>
      <c r="O2136" s="1">
        <v>2025</v>
      </c>
    </row>
    <row r="2137" spans="1:15" ht="15.6" x14ac:dyDescent="0.3">
      <c r="A2137" s="2" t="s">
        <v>540</v>
      </c>
      <c r="B2137" s="2" t="s">
        <v>488</v>
      </c>
      <c r="C2137" s="2" t="s">
        <v>90</v>
      </c>
      <c r="D2137" s="2">
        <v>0</v>
      </c>
      <c r="E2137" s="2">
        <v>0</v>
      </c>
      <c r="F2137" s="2">
        <v>0</v>
      </c>
      <c r="G2137" s="2">
        <v>0</v>
      </c>
      <c r="H2137" s="2">
        <v>45092</v>
      </c>
      <c r="I2137" s="2">
        <v>45092</v>
      </c>
      <c r="J2137" s="2"/>
      <c r="K2137" s="2">
        <v>0</v>
      </c>
      <c r="L2137" s="2">
        <v>0</v>
      </c>
      <c r="M2137" s="2">
        <v>0</v>
      </c>
      <c r="N2137" s="1" t="s">
        <v>367</v>
      </c>
      <c r="O2137" s="1">
        <v>2025</v>
      </c>
    </row>
    <row r="2138" spans="1:15" ht="15.6" x14ac:dyDescent="0.3">
      <c r="A2138" s="2" t="s">
        <v>678</v>
      </c>
      <c r="B2138" s="2" t="s">
        <v>692</v>
      </c>
      <c r="C2138" s="2" t="s">
        <v>90</v>
      </c>
      <c r="D2138" s="2">
        <v>0</v>
      </c>
      <c r="E2138" s="2">
        <v>0</v>
      </c>
      <c r="F2138" s="2">
        <v>0</v>
      </c>
      <c r="G2138" s="2">
        <v>0</v>
      </c>
      <c r="H2138" s="2">
        <v>45611</v>
      </c>
      <c r="I2138" s="2">
        <v>45611</v>
      </c>
      <c r="J2138" s="2"/>
      <c r="K2138" s="2">
        <v>0</v>
      </c>
      <c r="L2138" s="2">
        <v>0</v>
      </c>
      <c r="M2138" s="2">
        <v>0</v>
      </c>
      <c r="N2138" s="1" t="s">
        <v>367</v>
      </c>
      <c r="O2138" s="1">
        <v>2025</v>
      </c>
    </row>
    <row r="2139" spans="1:15" ht="15.6" x14ac:dyDescent="0.3">
      <c r="A2139" s="2" t="s">
        <v>694</v>
      </c>
      <c r="B2139" s="2" t="s">
        <v>535</v>
      </c>
      <c r="C2139" s="2" t="s">
        <v>90</v>
      </c>
      <c r="D2139" s="2">
        <v>0</v>
      </c>
      <c r="E2139" s="2">
        <v>0</v>
      </c>
      <c r="F2139" s="2">
        <v>0</v>
      </c>
      <c r="G2139" s="2">
        <v>0</v>
      </c>
      <c r="H2139" s="2">
        <v>45092</v>
      </c>
      <c r="I2139" s="2">
        <v>45092</v>
      </c>
      <c r="J2139" s="2"/>
      <c r="K2139" s="2">
        <v>0</v>
      </c>
      <c r="L2139" s="2">
        <v>0</v>
      </c>
      <c r="M2139" s="2">
        <v>0</v>
      </c>
      <c r="N2139" s="1" t="s">
        <v>367</v>
      </c>
      <c r="O2139" s="1">
        <v>2025</v>
      </c>
    </row>
    <row r="2140" spans="1:15" ht="15.6" x14ac:dyDescent="0.3">
      <c r="A2140" s="2" t="s">
        <v>695</v>
      </c>
      <c r="B2140" s="2" t="s">
        <v>693</v>
      </c>
      <c r="C2140" s="2" t="s">
        <v>90</v>
      </c>
      <c r="D2140" s="2"/>
      <c r="E2140" s="2">
        <v>0</v>
      </c>
      <c r="F2140" s="2">
        <v>0</v>
      </c>
      <c r="G2140" s="2">
        <v>0</v>
      </c>
      <c r="H2140" s="2">
        <v>45611</v>
      </c>
      <c r="I2140" s="2">
        <v>45611</v>
      </c>
      <c r="J2140" s="2"/>
      <c r="K2140" s="2">
        <v>0</v>
      </c>
      <c r="L2140" s="2"/>
      <c r="M2140" s="2">
        <v>0</v>
      </c>
      <c r="N2140" s="1" t="s">
        <v>367</v>
      </c>
      <c r="O2140" s="1">
        <v>2025</v>
      </c>
    </row>
    <row r="2141" spans="1:15" ht="15.6" x14ac:dyDescent="0.3">
      <c r="A2141" s="2" t="s">
        <v>718</v>
      </c>
      <c r="B2141" s="2" t="s">
        <v>492</v>
      </c>
      <c r="C2141" s="2" t="s">
        <v>90</v>
      </c>
      <c r="D2141" s="2">
        <v>2</v>
      </c>
      <c r="E2141" s="2">
        <v>2805.7457999999997</v>
      </c>
      <c r="F2141" s="2">
        <v>0</v>
      </c>
      <c r="G2141" s="2">
        <v>0</v>
      </c>
      <c r="H2141" s="2">
        <v>45092</v>
      </c>
      <c r="I2141" s="2">
        <v>45092</v>
      </c>
      <c r="J2141" s="2">
        <v>1</v>
      </c>
      <c r="K2141" s="2">
        <v>1402.8728999999998</v>
      </c>
      <c r="L2141" s="2">
        <v>2</v>
      </c>
      <c r="M2141" s="2">
        <v>1402.8728999999998</v>
      </c>
      <c r="N2141" s="1" t="s">
        <v>367</v>
      </c>
      <c r="O2141" s="1">
        <v>2025</v>
      </c>
    </row>
    <row r="2142" spans="1:15" ht="15.6" x14ac:dyDescent="0.3">
      <c r="A2142" s="2" t="s">
        <v>719</v>
      </c>
      <c r="B2142" s="2" t="s">
        <v>536</v>
      </c>
      <c r="C2142" s="2" t="s">
        <v>90</v>
      </c>
      <c r="D2142" s="2"/>
      <c r="E2142" s="2">
        <v>0</v>
      </c>
      <c r="F2142" s="2">
        <v>0</v>
      </c>
      <c r="G2142" s="2">
        <v>0</v>
      </c>
      <c r="H2142" s="2">
        <v>45092</v>
      </c>
      <c r="I2142" s="2">
        <v>45092</v>
      </c>
      <c r="J2142" s="2"/>
      <c r="K2142" s="2">
        <v>0</v>
      </c>
      <c r="L2142" s="2"/>
      <c r="M2142" s="2">
        <v>0</v>
      </c>
      <c r="N2142" s="1" t="s">
        <v>367</v>
      </c>
      <c r="O2142" s="1">
        <v>2025</v>
      </c>
    </row>
    <row r="2143" spans="1:15" ht="15.6" x14ac:dyDescent="0.3">
      <c r="A2143" s="2" t="s">
        <v>720</v>
      </c>
      <c r="B2143" s="2" t="s">
        <v>114</v>
      </c>
      <c r="C2143" s="2" t="s">
        <v>90</v>
      </c>
      <c r="D2143" s="2">
        <v>2</v>
      </c>
      <c r="E2143" s="2">
        <v>2138.3901000000001</v>
      </c>
      <c r="F2143" s="2">
        <v>0</v>
      </c>
      <c r="G2143" s="2">
        <v>0</v>
      </c>
      <c r="H2143" s="2">
        <v>45092</v>
      </c>
      <c r="I2143" s="2">
        <v>45092</v>
      </c>
      <c r="J2143" s="2"/>
      <c r="K2143" s="2">
        <v>0</v>
      </c>
      <c r="L2143" s="2">
        <v>2</v>
      </c>
      <c r="M2143" s="2">
        <v>2138.3901000000001</v>
      </c>
      <c r="N2143" s="1" t="s">
        <v>367</v>
      </c>
      <c r="O2143" s="1">
        <v>2025</v>
      </c>
    </row>
    <row r="2144" spans="1:15" ht="15.6" x14ac:dyDescent="0.3">
      <c r="A2144" s="2" t="s">
        <v>721</v>
      </c>
      <c r="B2144" s="2" t="s">
        <v>537</v>
      </c>
      <c r="C2144" s="2" t="s">
        <v>90</v>
      </c>
      <c r="D2144" s="2"/>
      <c r="E2144" s="2">
        <v>0</v>
      </c>
      <c r="F2144" s="2">
        <v>0</v>
      </c>
      <c r="G2144" s="2">
        <v>0</v>
      </c>
      <c r="H2144" s="2">
        <v>45092</v>
      </c>
      <c r="I2144" s="2">
        <v>45092</v>
      </c>
      <c r="J2144" s="2"/>
      <c r="K2144" s="2">
        <v>0</v>
      </c>
      <c r="L2144" s="2"/>
      <c r="M2144" s="2">
        <v>0</v>
      </c>
      <c r="N2144" s="1" t="s">
        <v>367</v>
      </c>
      <c r="O2144" s="1">
        <v>2025</v>
      </c>
    </row>
    <row r="2145" spans="1:15" ht="15.6" x14ac:dyDescent="0.3">
      <c r="A2145" s="2" t="s">
        <v>722</v>
      </c>
      <c r="B2145" s="2" t="s">
        <v>539</v>
      </c>
      <c r="C2145" s="2" t="s">
        <v>90</v>
      </c>
      <c r="D2145" s="2"/>
      <c r="E2145" s="2">
        <v>0</v>
      </c>
      <c r="F2145" s="2">
        <v>0</v>
      </c>
      <c r="G2145" s="2">
        <v>0</v>
      </c>
      <c r="H2145" s="2">
        <v>45092</v>
      </c>
      <c r="I2145" s="2">
        <v>45092</v>
      </c>
      <c r="J2145" s="2"/>
      <c r="K2145" s="2">
        <v>0</v>
      </c>
      <c r="L2145" s="2"/>
      <c r="M2145" s="2">
        <v>0</v>
      </c>
      <c r="N2145" s="1" t="s">
        <v>367</v>
      </c>
      <c r="O2145" s="1">
        <v>2025</v>
      </c>
    </row>
    <row r="2146" spans="1:15" ht="15.6" x14ac:dyDescent="0.3">
      <c r="A2146" s="2" t="s">
        <v>723</v>
      </c>
      <c r="B2146" s="2" t="s">
        <v>541</v>
      </c>
      <c r="C2146" s="2" t="s">
        <v>90</v>
      </c>
      <c r="D2146" s="2">
        <v>6</v>
      </c>
      <c r="E2146" s="2">
        <v>3679.9806666666668</v>
      </c>
      <c r="F2146" s="2">
        <v>0</v>
      </c>
      <c r="G2146" s="2">
        <v>0</v>
      </c>
      <c r="H2146" s="2">
        <v>45092</v>
      </c>
      <c r="I2146" s="2">
        <v>45092</v>
      </c>
      <c r="J2146" s="2"/>
      <c r="K2146" s="2">
        <v>0</v>
      </c>
      <c r="L2146" s="2">
        <v>6</v>
      </c>
      <c r="M2146" s="2">
        <v>3679.9806666666668</v>
      </c>
      <c r="N2146" s="1" t="s">
        <v>367</v>
      </c>
      <c r="O2146" s="1">
        <v>2025</v>
      </c>
    </row>
    <row r="2147" spans="1:15" ht="15.6" x14ac:dyDescent="0.3">
      <c r="A2147" s="2" t="s">
        <v>176</v>
      </c>
      <c r="B2147" s="2" t="s">
        <v>560</v>
      </c>
      <c r="C2147" s="2" t="s">
        <v>261</v>
      </c>
      <c r="D2147" s="2"/>
      <c r="E2147" s="2">
        <v>0</v>
      </c>
      <c r="F2147" s="2">
        <v>0</v>
      </c>
      <c r="G2147" s="2">
        <v>0</v>
      </c>
      <c r="H2147" s="2">
        <v>45092</v>
      </c>
      <c r="I2147" s="2">
        <v>45092</v>
      </c>
      <c r="J2147" s="2">
        <v>0</v>
      </c>
      <c r="K2147" s="2">
        <v>0</v>
      </c>
      <c r="L2147" s="2"/>
      <c r="M2147" s="2">
        <v>0</v>
      </c>
      <c r="N2147" s="1" t="s">
        <v>367</v>
      </c>
      <c r="O2147" s="1">
        <v>2025</v>
      </c>
    </row>
    <row r="2148" spans="1:15" ht="15.6" x14ac:dyDescent="0.3">
      <c r="A2148" s="2" t="s">
        <v>179</v>
      </c>
      <c r="B2148" s="2" t="s">
        <v>561</v>
      </c>
      <c r="C2148" s="2" t="s">
        <v>90</v>
      </c>
      <c r="D2148" s="2">
        <v>138</v>
      </c>
      <c r="E2148" s="2">
        <v>159.04210084033616</v>
      </c>
      <c r="F2148" s="2">
        <v>0</v>
      </c>
      <c r="G2148" s="2">
        <v>0</v>
      </c>
      <c r="H2148" s="2">
        <v>45092</v>
      </c>
      <c r="I2148" s="2">
        <v>45092</v>
      </c>
      <c r="J2148" s="2">
        <v>49</v>
      </c>
      <c r="K2148" s="2">
        <v>56.471470588235306</v>
      </c>
      <c r="L2148" s="2">
        <v>89</v>
      </c>
      <c r="M2148" s="2">
        <v>102.57063025210086</v>
      </c>
      <c r="N2148" s="1" t="s">
        <v>367</v>
      </c>
      <c r="O2148" s="1">
        <v>2025</v>
      </c>
    </row>
    <row r="2149" spans="1:15" ht="15.6" x14ac:dyDescent="0.3">
      <c r="A2149" s="2" t="s">
        <v>182</v>
      </c>
      <c r="B2149" s="2" t="s">
        <v>660</v>
      </c>
      <c r="C2149" s="2" t="s">
        <v>696</v>
      </c>
      <c r="D2149" s="2"/>
      <c r="E2149" s="2">
        <v>0</v>
      </c>
      <c r="F2149" s="2">
        <v>1</v>
      </c>
      <c r="G2149" s="2">
        <v>2832</v>
      </c>
      <c r="H2149" s="2">
        <v>45092</v>
      </c>
      <c r="I2149" s="2">
        <v>45092</v>
      </c>
      <c r="J2149" s="2">
        <v>1</v>
      </c>
      <c r="K2149" s="2">
        <v>2832</v>
      </c>
      <c r="L2149" s="2">
        <v>0</v>
      </c>
      <c r="M2149" s="2">
        <v>0</v>
      </c>
      <c r="N2149" s="1" t="s">
        <v>367</v>
      </c>
      <c r="O2149" s="1">
        <v>2025</v>
      </c>
    </row>
    <row r="2150" spans="1:15" ht="15.6" x14ac:dyDescent="0.3">
      <c r="A2150" s="2" t="s">
        <v>184</v>
      </c>
      <c r="B2150" s="2" t="s">
        <v>660</v>
      </c>
      <c r="C2150" s="2" t="s">
        <v>90</v>
      </c>
      <c r="D2150" s="2">
        <v>28</v>
      </c>
      <c r="E2150" s="2">
        <v>132.51081135902635</v>
      </c>
      <c r="F2150" s="2">
        <v>500</v>
      </c>
      <c r="G2150" s="2">
        <v>2832</v>
      </c>
      <c r="H2150" s="2">
        <v>45092</v>
      </c>
      <c r="I2150" s="2">
        <v>45092</v>
      </c>
      <c r="J2150" s="2">
        <v>73</v>
      </c>
      <c r="K2150" s="2">
        <v>345.47461532889008</v>
      </c>
      <c r="L2150" s="2">
        <v>455</v>
      </c>
      <c r="M2150" s="2">
        <v>2594.7800000000002</v>
      </c>
      <c r="N2150" s="1" t="s">
        <v>367</v>
      </c>
      <c r="O2150" s="1">
        <v>2025</v>
      </c>
    </row>
    <row r="2151" spans="1:15" ht="15.6" x14ac:dyDescent="0.3">
      <c r="A2151" s="2" t="s">
        <v>186</v>
      </c>
      <c r="B2151" s="2" t="s">
        <v>697</v>
      </c>
      <c r="C2151" s="2" t="s">
        <v>90</v>
      </c>
      <c r="D2151" s="2">
        <v>0</v>
      </c>
      <c r="E2151" s="2">
        <v>4672.8</v>
      </c>
      <c r="F2151" s="2">
        <v>0</v>
      </c>
      <c r="G2151" s="2">
        <v>0</v>
      </c>
      <c r="H2151" s="2">
        <v>45397</v>
      </c>
      <c r="I2151" s="2">
        <v>45397</v>
      </c>
      <c r="J2151" s="2"/>
      <c r="K2151" s="2">
        <v>0</v>
      </c>
      <c r="L2151" s="2">
        <v>0</v>
      </c>
      <c r="M2151" s="2">
        <v>4672.8</v>
      </c>
      <c r="N2151" s="1" t="s">
        <v>367</v>
      </c>
      <c r="O2151" s="1">
        <v>2025</v>
      </c>
    </row>
    <row r="2152" spans="1:15" ht="15.6" x14ac:dyDescent="0.3">
      <c r="A2152" s="2" t="s">
        <v>188</v>
      </c>
      <c r="B2152" s="2" t="s">
        <v>735</v>
      </c>
      <c r="C2152" s="2" t="s">
        <v>261</v>
      </c>
      <c r="D2152" s="2">
        <v>0</v>
      </c>
      <c r="E2152" s="2">
        <v>0</v>
      </c>
      <c r="F2152" s="2">
        <v>1</v>
      </c>
      <c r="G2152" s="2">
        <v>885</v>
      </c>
      <c r="H2152" s="2">
        <v>45554</v>
      </c>
      <c r="I2152" s="2">
        <v>45554</v>
      </c>
      <c r="J2152" s="2"/>
      <c r="K2152" s="2">
        <v>0</v>
      </c>
      <c r="L2152" s="2">
        <v>1</v>
      </c>
      <c r="M2152" s="2">
        <v>885</v>
      </c>
      <c r="N2152" s="1" t="s">
        <v>367</v>
      </c>
      <c r="O2152" s="1">
        <v>2025</v>
      </c>
    </row>
    <row r="2153" spans="1:15" ht="15.6" x14ac:dyDescent="0.3">
      <c r="A2153" s="2" t="s">
        <v>188</v>
      </c>
      <c r="B2153" s="2" t="s">
        <v>699</v>
      </c>
      <c r="C2153" s="2" t="s">
        <v>261</v>
      </c>
      <c r="D2153" s="2">
        <v>1</v>
      </c>
      <c r="E2153" s="2">
        <v>2973.6</v>
      </c>
      <c r="F2153" s="2">
        <v>0</v>
      </c>
      <c r="G2153" s="2">
        <v>0</v>
      </c>
      <c r="H2153" s="2">
        <v>45554</v>
      </c>
      <c r="I2153" s="2">
        <v>45554</v>
      </c>
      <c r="J2153" s="2"/>
      <c r="K2153" s="2">
        <v>0</v>
      </c>
      <c r="L2153" s="2">
        <v>1</v>
      </c>
      <c r="M2153" s="2">
        <v>2973.6</v>
      </c>
      <c r="N2153" s="1" t="s">
        <v>367</v>
      </c>
      <c r="O2153" s="1">
        <v>2025</v>
      </c>
    </row>
    <row r="2154" spans="1:15" ht="15.6" x14ac:dyDescent="0.3">
      <c r="A2154" s="2" t="s">
        <v>190</v>
      </c>
      <c r="B2154" s="2" t="s">
        <v>661</v>
      </c>
      <c r="C2154" s="2" t="s">
        <v>565</v>
      </c>
      <c r="D2154" s="2">
        <v>2</v>
      </c>
      <c r="E2154" s="2">
        <v>979.495447087912</v>
      </c>
      <c r="F2154" s="2">
        <v>0</v>
      </c>
      <c r="G2154" s="2">
        <v>0</v>
      </c>
      <c r="H2154" s="2">
        <v>45092</v>
      </c>
      <c r="I2154" s="2">
        <v>45092</v>
      </c>
      <c r="J2154" s="2">
        <v>2</v>
      </c>
      <c r="K2154" s="2">
        <v>979.495447087912</v>
      </c>
      <c r="L2154" s="2">
        <v>0</v>
      </c>
      <c r="M2154" s="2">
        <v>0</v>
      </c>
      <c r="N2154" s="1" t="s">
        <v>367</v>
      </c>
      <c r="O2154" s="1">
        <v>2025</v>
      </c>
    </row>
    <row r="2155" spans="1:15" ht="15.6" x14ac:dyDescent="0.3">
      <c r="A2155" s="2" t="s">
        <v>192</v>
      </c>
      <c r="B2155" s="2" t="s">
        <v>662</v>
      </c>
      <c r="C2155" s="2" t="s">
        <v>90</v>
      </c>
      <c r="D2155" s="2">
        <v>76</v>
      </c>
      <c r="E2155" s="2">
        <v>372.20679558080826</v>
      </c>
      <c r="F2155" s="2">
        <v>200</v>
      </c>
      <c r="G2155" s="2">
        <v>979.495447087912</v>
      </c>
      <c r="H2155" s="2">
        <v>45152</v>
      </c>
      <c r="I2155" s="2">
        <v>45152</v>
      </c>
      <c r="J2155" s="2">
        <v>183</v>
      </c>
      <c r="K2155" s="2">
        <v>896.23478409589359</v>
      </c>
      <c r="L2155" s="2">
        <v>93</v>
      </c>
      <c r="M2155" s="2">
        <v>455.46745857282679</v>
      </c>
      <c r="N2155" s="1" t="s">
        <v>367</v>
      </c>
      <c r="O2155" s="1">
        <v>2025</v>
      </c>
    </row>
    <row r="2156" spans="1:15" ht="15.6" x14ac:dyDescent="0.3">
      <c r="A2156" s="2" t="s">
        <v>194</v>
      </c>
      <c r="B2156" s="2" t="s">
        <v>663</v>
      </c>
      <c r="C2156" s="2" t="s">
        <v>565</v>
      </c>
      <c r="D2156" s="2">
        <v>0</v>
      </c>
      <c r="E2156" s="2">
        <v>0</v>
      </c>
      <c r="F2156" s="2">
        <v>10</v>
      </c>
      <c r="G2156" s="2">
        <v>3717</v>
      </c>
      <c r="H2156" s="2">
        <v>45152</v>
      </c>
      <c r="I2156" s="2">
        <v>45152</v>
      </c>
      <c r="J2156" s="2">
        <v>5</v>
      </c>
      <c r="K2156" s="2">
        <v>1858.5</v>
      </c>
      <c r="L2156" s="2">
        <v>5</v>
      </c>
      <c r="M2156" s="2">
        <v>1858.5</v>
      </c>
      <c r="N2156" s="1" t="s">
        <v>367</v>
      </c>
      <c r="O2156" s="1">
        <v>2025</v>
      </c>
    </row>
    <row r="2157" spans="1:15" ht="15.6" x14ac:dyDescent="0.3">
      <c r="A2157" s="2" t="s">
        <v>197</v>
      </c>
      <c r="B2157" s="2" t="s">
        <v>664</v>
      </c>
      <c r="C2157" s="2" t="s">
        <v>90</v>
      </c>
      <c r="D2157" s="2">
        <v>1</v>
      </c>
      <c r="E2157" s="2">
        <v>2.542900000000003</v>
      </c>
      <c r="F2157" s="2">
        <v>500</v>
      </c>
      <c r="G2157" s="2">
        <v>1858.5</v>
      </c>
      <c r="H2157" s="2">
        <v>45152</v>
      </c>
      <c r="I2157" s="2">
        <v>45152</v>
      </c>
      <c r="J2157" s="2">
        <v>470</v>
      </c>
      <c r="K2157" s="2">
        <v>738.50890000000004</v>
      </c>
      <c r="L2157" s="2">
        <v>31</v>
      </c>
      <c r="M2157" s="2">
        <v>115.23</v>
      </c>
      <c r="N2157" s="1" t="s">
        <v>367</v>
      </c>
      <c r="O2157" s="1">
        <v>2025</v>
      </c>
    </row>
    <row r="2158" spans="1:15" ht="15.6" x14ac:dyDescent="0.3">
      <c r="A2158" s="2" t="s">
        <v>199</v>
      </c>
      <c r="B2158" s="2" t="s">
        <v>569</v>
      </c>
      <c r="C2158" s="2" t="s">
        <v>570</v>
      </c>
      <c r="D2158" s="2">
        <v>0</v>
      </c>
      <c r="E2158" s="2">
        <v>0</v>
      </c>
      <c r="F2158" s="2">
        <v>60</v>
      </c>
      <c r="G2158" s="2">
        <v>18762</v>
      </c>
      <c r="H2158" s="2">
        <v>45092</v>
      </c>
      <c r="I2158" s="2">
        <v>45092</v>
      </c>
      <c r="J2158" s="2">
        <v>36</v>
      </c>
      <c r="K2158" s="2">
        <v>11257.199999999999</v>
      </c>
      <c r="L2158" s="2">
        <v>24</v>
      </c>
      <c r="M2158" s="2">
        <v>7504.8000000000011</v>
      </c>
      <c r="N2158" s="1" t="s">
        <v>367</v>
      </c>
      <c r="O2158" s="1">
        <v>2025</v>
      </c>
    </row>
    <row r="2159" spans="1:15" ht="15.6" x14ac:dyDescent="0.3">
      <c r="A2159" s="2" t="s">
        <v>202</v>
      </c>
      <c r="B2159" s="2" t="s">
        <v>571</v>
      </c>
      <c r="C2159" s="2" t="s">
        <v>570</v>
      </c>
      <c r="D2159" s="2">
        <v>9</v>
      </c>
      <c r="E2159" s="2">
        <v>3246.7250692520774</v>
      </c>
      <c r="F2159" s="2">
        <v>20</v>
      </c>
      <c r="G2159" s="2">
        <v>8614</v>
      </c>
      <c r="H2159" s="2">
        <v>45152</v>
      </c>
      <c r="I2159" s="2">
        <v>45152</v>
      </c>
      <c r="J2159" s="2">
        <v>7</v>
      </c>
      <c r="K2159" s="2">
        <v>2525.2306094182823</v>
      </c>
      <c r="L2159" s="2">
        <v>22</v>
      </c>
      <c r="M2159" s="2">
        <v>9120.26</v>
      </c>
      <c r="N2159" s="1" t="s">
        <v>367</v>
      </c>
      <c r="O2159" s="1">
        <v>2025</v>
      </c>
    </row>
    <row r="2160" spans="1:15" ht="15.6" x14ac:dyDescent="0.3">
      <c r="A2160" s="2" t="s">
        <v>204</v>
      </c>
      <c r="B2160" s="2" t="s">
        <v>572</v>
      </c>
      <c r="C2160" s="2" t="s">
        <v>90</v>
      </c>
      <c r="D2160" s="2">
        <v>0</v>
      </c>
      <c r="E2160" s="2">
        <v>0</v>
      </c>
      <c r="F2160" s="2">
        <v>0</v>
      </c>
      <c r="G2160" s="2">
        <v>0</v>
      </c>
      <c r="H2160" s="2">
        <v>45152</v>
      </c>
      <c r="I2160" s="2">
        <v>45152</v>
      </c>
      <c r="J2160" s="2"/>
      <c r="K2160" s="2">
        <v>0</v>
      </c>
      <c r="L2160" s="2">
        <v>0</v>
      </c>
      <c r="M2160" s="2">
        <v>0</v>
      </c>
      <c r="N2160" s="1" t="s">
        <v>367</v>
      </c>
      <c r="O2160" s="1">
        <v>2025</v>
      </c>
    </row>
    <row r="2161" spans="1:15" ht="15.6" x14ac:dyDescent="0.3">
      <c r="A2161" s="2" t="s">
        <v>206</v>
      </c>
      <c r="B2161" s="2" t="s">
        <v>700</v>
      </c>
      <c r="C2161" s="2" t="s">
        <v>196</v>
      </c>
      <c r="D2161" s="2">
        <v>4</v>
      </c>
      <c r="E2161" s="2">
        <v>1059.1680000000001</v>
      </c>
      <c r="F2161" s="2">
        <v>6</v>
      </c>
      <c r="G2161" s="2">
        <v>2124</v>
      </c>
      <c r="H2161" s="2" t="s">
        <v>734</v>
      </c>
      <c r="I2161" s="2" t="s">
        <v>734</v>
      </c>
      <c r="J2161" s="2">
        <v>2</v>
      </c>
      <c r="K2161" s="2">
        <v>529.58400000000006</v>
      </c>
      <c r="L2161" s="2">
        <v>8</v>
      </c>
      <c r="M2161" s="2">
        <v>2546.5300000000002</v>
      </c>
      <c r="N2161" s="1" t="s">
        <v>367</v>
      </c>
      <c r="O2161" s="1">
        <v>2025</v>
      </c>
    </row>
    <row r="2162" spans="1:15" ht="15.6" x14ac:dyDescent="0.3">
      <c r="A2162" s="2" t="s">
        <v>208</v>
      </c>
      <c r="B2162" s="2" t="s">
        <v>189</v>
      </c>
      <c r="C2162" s="2" t="s">
        <v>90</v>
      </c>
      <c r="D2162" s="2">
        <v>0</v>
      </c>
      <c r="E2162" s="2">
        <v>0</v>
      </c>
      <c r="F2162" s="2">
        <v>12</v>
      </c>
      <c r="G2162" s="2">
        <v>264.79200000000003</v>
      </c>
      <c r="H2162" s="2">
        <v>45152</v>
      </c>
      <c r="I2162" s="2">
        <v>45152</v>
      </c>
      <c r="J2162" s="2">
        <v>11</v>
      </c>
      <c r="K2162" s="2">
        <v>242.72600000000003</v>
      </c>
      <c r="L2162" s="2">
        <v>1</v>
      </c>
      <c r="M2162" s="2">
        <v>53.05</v>
      </c>
      <c r="N2162" s="1" t="s">
        <v>367</v>
      </c>
      <c r="O2162" s="1">
        <v>2025</v>
      </c>
    </row>
    <row r="2163" spans="1:15" ht="15.6" x14ac:dyDescent="0.3">
      <c r="A2163" s="2" t="s">
        <v>210</v>
      </c>
      <c r="B2163" s="2" t="s">
        <v>573</v>
      </c>
      <c r="C2163" s="2" t="s">
        <v>736</v>
      </c>
      <c r="D2163" s="2">
        <v>0</v>
      </c>
      <c r="E2163" s="2">
        <v>0</v>
      </c>
      <c r="F2163" s="2">
        <v>2</v>
      </c>
      <c r="G2163" s="2">
        <v>1840.8</v>
      </c>
      <c r="H2163" s="2" t="s">
        <v>734</v>
      </c>
      <c r="I2163" s="2" t="s">
        <v>734</v>
      </c>
      <c r="J2163" s="2">
        <v>2</v>
      </c>
      <c r="K2163" s="2">
        <v>1840.8</v>
      </c>
      <c r="L2163" s="2">
        <v>0</v>
      </c>
      <c r="M2163" s="2">
        <v>0</v>
      </c>
      <c r="N2163" s="1" t="s">
        <v>367</v>
      </c>
      <c r="O2163" s="1">
        <v>2025</v>
      </c>
    </row>
    <row r="2164" spans="1:15" ht="15.6" x14ac:dyDescent="0.3">
      <c r="A2164" s="2" t="s">
        <v>212</v>
      </c>
      <c r="B2164" s="2" t="s">
        <v>193</v>
      </c>
      <c r="C2164" s="2" t="s">
        <v>90</v>
      </c>
      <c r="D2164" s="2">
        <v>1</v>
      </c>
      <c r="E2164" s="2">
        <v>33.866000000000014</v>
      </c>
      <c r="F2164" s="2">
        <v>12</v>
      </c>
      <c r="G2164" s="2">
        <v>920.40000000000009</v>
      </c>
      <c r="H2164" s="2">
        <v>45092</v>
      </c>
      <c r="I2164" s="2">
        <v>45092</v>
      </c>
      <c r="J2164" s="2">
        <v>8</v>
      </c>
      <c r="K2164" s="2">
        <v>270.92800000000011</v>
      </c>
      <c r="L2164" s="2">
        <v>5</v>
      </c>
      <c r="M2164" s="2">
        <v>536.48</v>
      </c>
      <c r="N2164" s="1" t="s">
        <v>367</v>
      </c>
      <c r="O2164" s="1">
        <v>2025</v>
      </c>
    </row>
    <row r="2165" spans="1:15" ht="15.6" x14ac:dyDescent="0.3">
      <c r="A2165" s="2" t="s">
        <v>214</v>
      </c>
      <c r="B2165" s="2" t="s">
        <v>701</v>
      </c>
      <c r="C2165" s="2" t="s">
        <v>196</v>
      </c>
      <c r="D2165" s="2">
        <v>1</v>
      </c>
      <c r="E2165" s="2">
        <v>62.18</v>
      </c>
      <c r="F2165" s="2">
        <v>0</v>
      </c>
      <c r="G2165" s="2">
        <v>0</v>
      </c>
      <c r="H2165" s="2">
        <v>45092</v>
      </c>
      <c r="I2165" s="2">
        <v>45092</v>
      </c>
      <c r="J2165" s="2"/>
      <c r="K2165" s="2">
        <v>0</v>
      </c>
      <c r="L2165" s="2">
        <v>1</v>
      </c>
      <c r="M2165" s="2">
        <v>62.18</v>
      </c>
      <c r="N2165" s="1" t="s">
        <v>367</v>
      </c>
      <c r="O2165" s="1">
        <v>2025</v>
      </c>
    </row>
    <row r="2166" spans="1:15" ht="15.6" x14ac:dyDescent="0.3">
      <c r="A2166" s="2" t="s">
        <v>216</v>
      </c>
      <c r="B2166" s="2" t="s">
        <v>198</v>
      </c>
      <c r="C2166" s="2" t="s">
        <v>196</v>
      </c>
      <c r="D2166" s="2">
        <v>3</v>
      </c>
      <c r="E2166" s="2">
        <v>800.98500000000001</v>
      </c>
      <c r="F2166" s="2">
        <v>0</v>
      </c>
      <c r="G2166" s="2">
        <v>0</v>
      </c>
      <c r="H2166" s="2">
        <v>45092</v>
      </c>
      <c r="I2166" s="2">
        <v>45092</v>
      </c>
      <c r="J2166" s="2"/>
      <c r="K2166" s="2">
        <v>0</v>
      </c>
      <c r="L2166" s="2">
        <v>3</v>
      </c>
      <c r="M2166" s="2">
        <v>800.98500000000001</v>
      </c>
      <c r="N2166" s="1" t="s">
        <v>367</v>
      </c>
      <c r="O2166" s="1">
        <v>2025</v>
      </c>
    </row>
    <row r="2167" spans="1:15" ht="15.6" x14ac:dyDescent="0.3">
      <c r="A2167" s="2" t="s">
        <v>218</v>
      </c>
      <c r="B2167" s="2" t="s">
        <v>200</v>
      </c>
      <c r="C2167" s="2" t="s">
        <v>201</v>
      </c>
      <c r="D2167" s="2">
        <v>8</v>
      </c>
      <c r="E2167" s="2">
        <v>91.68463768115943</v>
      </c>
      <c r="F2167" s="2">
        <v>12</v>
      </c>
      <c r="G2167" s="2">
        <v>212.4</v>
      </c>
      <c r="H2167" s="2">
        <v>45152</v>
      </c>
      <c r="I2167" s="2">
        <v>45152</v>
      </c>
      <c r="J2167" s="2">
        <v>15</v>
      </c>
      <c r="K2167" s="2">
        <v>171.90869565217392</v>
      </c>
      <c r="L2167" s="2">
        <v>5</v>
      </c>
      <c r="M2167" s="2">
        <v>79.319999999999993</v>
      </c>
      <c r="N2167" s="1" t="s">
        <v>367</v>
      </c>
      <c r="O2167" s="1">
        <v>2025</v>
      </c>
    </row>
    <row r="2168" spans="1:15" ht="15.6" x14ac:dyDescent="0.3">
      <c r="A2168" s="2" t="s">
        <v>220</v>
      </c>
      <c r="B2168" s="2" t="s">
        <v>575</v>
      </c>
      <c r="C2168" s="2" t="s">
        <v>201</v>
      </c>
      <c r="D2168" s="2">
        <v>8</v>
      </c>
      <c r="E2168" s="2">
        <v>254.88</v>
      </c>
      <c r="F2168" s="2">
        <v>6</v>
      </c>
      <c r="G2168" s="2">
        <v>226.56</v>
      </c>
      <c r="H2168" s="2">
        <v>45152</v>
      </c>
      <c r="I2168" s="2">
        <v>45152</v>
      </c>
      <c r="J2168" s="2">
        <v>1</v>
      </c>
      <c r="K2168" s="2">
        <v>31.86</v>
      </c>
      <c r="L2168" s="2">
        <v>13</v>
      </c>
      <c r="M2168" s="2">
        <v>447.05</v>
      </c>
      <c r="N2168" s="1" t="s">
        <v>367</v>
      </c>
      <c r="O2168" s="1">
        <v>2025</v>
      </c>
    </row>
    <row r="2169" spans="1:15" ht="15.6" x14ac:dyDescent="0.3">
      <c r="A2169" s="2" t="s">
        <v>222</v>
      </c>
      <c r="B2169" s="2" t="s">
        <v>702</v>
      </c>
      <c r="C2169" s="2" t="s">
        <v>201</v>
      </c>
      <c r="D2169" s="2">
        <v>7</v>
      </c>
      <c r="E2169" s="2">
        <v>229.124</v>
      </c>
      <c r="F2169" s="2">
        <v>6</v>
      </c>
      <c r="G2169" s="2">
        <v>424.8</v>
      </c>
      <c r="H2169" s="2">
        <v>45152</v>
      </c>
      <c r="I2169" s="2">
        <v>45152</v>
      </c>
      <c r="J2169" s="2">
        <v>3</v>
      </c>
      <c r="K2169" s="2">
        <v>98.195999999999998</v>
      </c>
      <c r="L2169" s="2">
        <v>10</v>
      </c>
      <c r="M2169" s="2">
        <v>534.96</v>
      </c>
      <c r="N2169" s="1" t="s">
        <v>367</v>
      </c>
      <c r="O2169" s="1">
        <v>2025</v>
      </c>
    </row>
    <row r="2170" spans="1:15" ht="15.6" x14ac:dyDescent="0.3">
      <c r="A2170" s="2" t="s">
        <v>225</v>
      </c>
      <c r="B2170" s="2" t="s">
        <v>577</v>
      </c>
      <c r="C2170" s="2" t="s">
        <v>201</v>
      </c>
      <c r="D2170" s="2">
        <v>11</v>
      </c>
      <c r="E2170" s="2">
        <v>582.80200000000002</v>
      </c>
      <c r="F2170" s="2">
        <v>6</v>
      </c>
      <c r="G2170" s="2">
        <v>566.4</v>
      </c>
      <c r="H2170" s="2">
        <v>45152</v>
      </c>
      <c r="I2170" s="2">
        <v>45152</v>
      </c>
      <c r="J2170" s="2"/>
      <c r="K2170" s="2">
        <v>0</v>
      </c>
      <c r="L2170" s="2">
        <v>17</v>
      </c>
      <c r="M2170" s="2">
        <v>1149.202</v>
      </c>
      <c r="N2170" s="1" t="s">
        <v>367</v>
      </c>
      <c r="O2170" s="1">
        <v>2025</v>
      </c>
    </row>
    <row r="2171" spans="1:15" ht="15.6" x14ac:dyDescent="0.3">
      <c r="A2171" s="2" t="s">
        <v>227</v>
      </c>
      <c r="B2171" s="2" t="s">
        <v>703</v>
      </c>
      <c r="C2171" s="2" t="s">
        <v>201</v>
      </c>
      <c r="D2171" s="2">
        <v>4</v>
      </c>
      <c r="E2171" s="2">
        <v>325.48333333333335</v>
      </c>
      <c r="F2171" s="2">
        <v>6</v>
      </c>
      <c r="G2171" s="2">
        <v>849.6</v>
      </c>
      <c r="H2171" s="2">
        <v>45152</v>
      </c>
      <c r="I2171" s="2">
        <v>45152</v>
      </c>
      <c r="J2171" s="2">
        <v>3</v>
      </c>
      <c r="K2171" s="2">
        <v>244.11250000000001</v>
      </c>
      <c r="L2171" s="2">
        <v>7</v>
      </c>
      <c r="M2171" s="2">
        <v>850.67</v>
      </c>
      <c r="N2171" s="1" t="s">
        <v>367</v>
      </c>
      <c r="O2171" s="1">
        <v>2025</v>
      </c>
    </row>
    <row r="2172" spans="1:15" ht="15.6" x14ac:dyDescent="0.3">
      <c r="A2172" s="2" t="s">
        <v>229</v>
      </c>
      <c r="B2172" s="2" t="s">
        <v>620</v>
      </c>
      <c r="C2172" s="2" t="s">
        <v>201</v>
      </c>
      <c r="D2172" s="2">
        <v>18</v>
      </c>
      <c r="E2172" s="2">
        <v>1487.900390625</v>
      </c>
      <c r="F2172" s="2">
        <v>0</v>
      </c>
      <c r="G2172" s="2">
        <v>0</v>
      </c>
      <c r="H2172" s="2">
        <v>45092</v>
      </c>
      <c r="I2172" s="2">
        <v>45092</v>
      </c>
      <c r="J2172" s="2">
        <v>13</v>
      </c>
      <c r="K2172" s="2">
        <v>1074.5947265625</v>
      </c>
      <c r="L2172" s="2">
        <v>5</v>
      </c>
      <c r="M2172" s="2">
        <v>413.3056640625</v>
      </c>
      <c r="N2172" s="1" t="s">
        <v>367</v>
      </c>
      <c r="O2172" s="1">
        <v>2025</v>
      </c>
    </row>
    <row r="2173" spans="1:15" ht="15.6" x14ac:dyDescent="0.3">
      <c r="A2173" s="2" t="s">
        <v>231</v>
      </c>
      <c r="B2173" s="2" t="s">
        <v>704</v>
      </c>
      <c r="C2173" s="2" t="s">
        <v>201</v>
      </c>
      <c r="D2173" s="2">
        <v>0</v>
      </c>
      <c r="E2173" s="2">
        <v>0</v>
      </c>
      <c r="F2173" s="2">
        <v>0</v>
      </c>
      <c r="G2173" s="2">
        <v>0</v>
      </c>
      <c r="H2173" s="2">
        <v>45093</v>
      </c>
      <c r="I2173" s="2">
        <v>45093</v>
      </c>
      <c r="J2173" s="2"/>
      <c r="K2173" s="2">
        <v>0</v>
      </c>
      <c r="L2173" s="2">
        <v>0</v>
      </c>
      <c r="M2173" s="2">
        <v>0</v>
      </c>
      <c r="N2173" s="1" t="s">
        <v>367</v>
      </c>
      <c r="O2173" s="1">
        <v>2025</v>
      </c>
    </row>
    <row r="2174" spans="1:15" ht="15.6" x14ac:dyDescent="0.3">
      <c r="A2174" s="2" t="s">
        <v>233</v>
      </c>
      <c r="B2174" s="2" t="s">
        <v>207</v>
      </c>
      <c r="C2174" s="2" t="s">
        <v>90</v>
      </c>
      <c r="D2174" s="2">
        <v>1</v>
      </c>
      <c r="E2174" s="2">
        <v>110.91999999999999</v>
      </c>
      <c r="F2174" s="2">
        <v>5</v>
      </c>
      <c r="G2174" s="2">
        <v>1032.5</v>
      </c>
      <c r="H2174" s="2">
        <v>45092</v>
      </c>
      <c r="I2174" s="2">
        <v>45092</v>
      </c>
      <c r="J2174" s="2"/>
      <c r="K2174" s="2">
        <v>0</v>
      </c>
      <c r="L2174" s="2">
        <v>6</v>
      </c>
      <c r="M2174" s="2">
        <v>1143.42</v>
      </c>
      <c r="N2174" s="1" t="s">
        <v>367</v>
      </c>
      <c r="O2174" s="1">
        <v>2025</v>
      </c>
    </row>
    <row r="2175" spans="1:15" ht="15.6" x14ac:dyDescent="0.3">
      <c r="A2175" s="2" t="s">
        <v>235</v>
      </c>
      <c r="B2175" s="2" t="s">
        <v>579</v>
      </c>
      <c r="C2175" s="2" t="s">
        <v>90</v>
      </c>
      <c r="D2175" s="2">
        <v>1</v>
      </c>
      <c r="E2175" s="2">
        <v>867.63</v>
      </c>
      <c r="F2175" s="2">
        <v>0</v>
      </c>
      <c r="G2175" s="2">
        <v>0</v>
      </c>
      <c r="H2175" s="2">
        <v>45152</v>
      </c>
      <c r="I2175" s="2">
        <v>45152</v>
      </c>
      <c r="J2175" s="2"/>
      <c r="K2175" s="2">
        <v>0</v>
      </c>
      <c r="L2175" s="2">
        <v>1</v>
      </c>
      <c r="M2175" s="2">
        <v>867.63</v>
      </c>
      <c r="N2175" s="1" t="s">
        <v>367</v>
      </c>
      <c r="O2175" s="1">
        <v>2025</v>
      </c>
    </row>
    <row r="2176" spans="1:15" ht="15.6" x14ac:dyDescent="0.3">
      <c r="A2176" s="2" t="s">
        <v>237</v>
      </c>
      <c r="B2176" s="2" t="s">
        <v>580</v>
      </c>
      <c r="C2176" s="2" t="s">
        <v>90</v>
      </c>
      <c r="D2176" s="2">
        <v>3</v>
      </c>
      <c r="E2176" s="2">
        <v>174.98939393939389</v>
      </c>
      <c r="F2176" s="2">
        <v>10</v>
      </c>
      <c r="G2176" s="2">
        <v>354</v>
      </c>
      <c r="H2176" s="2">
        <v>45152</v>
      </c>
      <c r="I2176" s="2">
        <v>45152</v>
      </c>
      <c r="J2176" s="2">
        <v>6</v>
      </c>
      <c r="K2176" s="2">
        <v>341.56939393939399</v>
      </c>
      <c r="L2176" s="2">
        <v>7</v>
      </c>
      <c r="M2176" s="2">
        <v>187.42</v>
      </c>
      <c r="N2176" s="1" t="s">
        <v>367</v>
      </c>
      <c r="O2176" s="1">
        <v>2025</v>
      </c>
    </row>
    <row r="2177" spans="1:15" ht="15.6" x14ac:dyDescent="0.3">
      <c r="A2177" s="2" t="s">
        <v>239</v>
      </c>
      <c r="B2177" s="2" t="s">
        <v>209</v>
      </c>
      <c r="C2177" s="2" t="s">
        <v>261</v>
      </c>
      <c r="D2177" s="2">
        <v>2</v>
      </c>
      <c r="E2177" s="2">
        <v>82.73684210526315</v>
      </c>
      <c r="F2177" s="2">
        <v>0</v>
      </c>
      <c r="G2177" s="2">
        <v>0</v>
      </c>
      <c r="H2177" s="2">
        <v>45152</v>
      </c>
      <c r="I2177" s="2">
        <v>45152</v>
      </c>
      <c r="J2177" s="2">
        <v>2</v>
      </c>
      <c r="K2177" s="2">
        <v>82.73684210526315</v>
      </c>
      <c r="L2177" s="2">
        <v>0</v>
      </c>
      <c r="M2177" s="2">
        <v>0</v>
      </c>
      <c r="N2177" s="1" t="s">
        <v>367</v>
      </c>
      <c r="O2177" s="1">
        <v>2025</v>
      </c>
    </row>
    <row r="2178" spans="1:15" ht="15.6" x14ac:dyDescent="0.3">
      <c r="A2178" s="2" t="s">
        <v>241</v>
      </c>
      <c r="B2178" s="2" t="s">
        <v>211</v>
      </c>
      <c r="C2178" s="2" t="s">
        <v>90</v>
      </c>
      <c r="D2178" s="2">
        <v>6</v>
      </c>
      <c r="E2178" s="2">
        <v>20.626794258373216</v>
      </c>
      <c r="F2178" s="2">
        <v>0</v>
      </c>
      <c r="G2178" s="2">
        <v>0</v>
      </c>
      <c r="H2178" s="2">
        <v>45092</v>
      </c>
      <c r="I2178" s="2">
        <v>45092</v>
      </c>
      <c r="J2178" s="2"/>
      <c r="K2178" s="2">
        <v>0</v>
      </c>
      <c r="L2178" s="2">
        <v>6</v>
      </c>
      <c r="M2178" s="2">
        <v>20.626794258373216</v>
      </c>
      <c r="N2178" s="1" t="s">
        <v>367</v>
      </c>
      <c r="O2178" s="1">
        <v>2025</v>
      </c>
    </row>
    <row r="2179" spans="1:15" ht="15.6" x14ac:dyDescent="0.3">
      <c r="A2179" s="2" t="s">
        <v>243</v>
      </c>
      <c r="B2179" s="2" t="s">
        <v>669</v>
      </c>
      <c r="C2179" s="2" t="s">
        <v>261</v>
      </c>
      <c r="D2179" s="2">
        <v>0</v>
      </c>
      <c r="E2179" s="2">
        <v>0</v>
      </c>
      <c r="F2179" s="2">
        <v>12</v>
      </c>
      <c r="G2179" s="2">
        <v>1620</v>
      </c>
      <c r="H2179" s="2">
        <v>45152</v>
      </c>
      <c r="I2179" s="2">
        <v>45152</v>
      </c>
      <c r="J2179" s="2">
        <v>12</v>
      </c>
      <c r="K2179" s="2">
        <v>1620</v>
      </c>
      <c r="L2179" s="2">
        <v>0</v>
      </c>
      <c r="M2179" s="2">
        <v>0</v>
      </c>
      <c r="N2179" s="1" t="s">
        <v>367</v>
      </c>
      <c r="O2179" s="1">
        <v>2025</v>
      </c>
    </row>
    <row r="2180" spans="1:15" ht="15.6" x14ac:dyDescent="0.3">
      <c r="A2180" s="2" t="s">
        <v>245</v>
      </c>
      <c r="B2180" s="2" t="s">
        <v>670</v>
      </c>
      <c r="C2180" s="2" t="s">
        <v>90</v>
      </c>
      <c r="D2180" s="2">
        <v>0</v>
      </c>
      <c r="E2180" s="2">
        <v>0</v>
      </c>
      <c r="F2180" s="2">
        <v>24</v>
      </c>
      <c r="G2180" s="2">
        <v>67.5</v>
      </c>
      <c r="H2180" s="2">
        <v>45092</v>
      </c>
      <c r="I2180" s="2">
        <v>45092</v>
      </c>
      <c r="J2180" s="2">
        <v>23</v>
      </c>
      <c r="K2180" s="2">
        <v>64.6875</v>
      </c>
      <c r="L2180" s="2">
        <v>1</v>
      </c>
      <c r="M2180" s="2">
        <v>11.25</v>
      </c>
      <c r="N2180" s="1" t="s">
        <v>367</v>
      </c>
      <c r="O2180" s="1">
        <v>2025</v>
      </c>
    </row>
    <row r="2181" spans="1:15" ht="15.6" x14ac:dyDescent="0.3">
      <c r="A2181" s="2" t="s">
        <v>247</v>
      </c>
      <c r="B2181" s="2" t="s">
        <v>584</v>
      </c>
      <c r="C2181" s="2" t="s">
        <v>261</v>
      </c>
      <c r="D2181" s="2">
        <v>7</v>
      </c>
      <c r="E2181" s="2">
        <v>750.32999999999993</v>
      </c>
      <c r="F2181" s="2">
        <v>0</v>
      </c>
      <c r="G2181" s="2">
        <v>0</v>
      </c>
      <c r="H2181" s="2">
        <v>45152</v>
      </c>
      <c r="I2181" s="2">
        <v>45152</v>
      </c>
      <c r="J2181" s="2"/>
      <c r="K2181" s="2">
        <v>0</v>
      </c>
      <c r="L2181" s="2">
        <v>7</v>
      </c>
      <c r="M2181" s="2">
        <v>750.32999999999993</v>
      </c>
      <c r="N2181" s="1" t="s">
        <v>367</v>
      </c>
      <c r="O2181" s="1">
        <v>2025</v>
      </c>
    </row>
    <row r="2182" spans="1:15" ht="15.6" x14ac:dyDescent="0.3">
      <c r="A2182" s="2" t="s">
        <v>249</v>
      </c>
      <c r="B2182" s="2" t="s">
        <v>671</v>
      </c>
      <c r="C2182" s="2" t="s">
        <v>90</v>
      </c>
      <c r="D2182" s="2">
        <v>7</v>
      </c>
      <c r="E2182" s="2">
        <v>62.527500000000003</v>
      </c>
      <c r="F2182" s="2">
        <v>0</v>
      </c>
      <c r="G2182" s="2">
        <v>0</v>
      </c>
      <c r="H2182" s="2">
        <v>45152</v>
      </c>
      <c r="I2182" s="2">
        <v>45152</v>
      </c>
      <c r="J2182" s="2"/>
      <c r="K2182" s="2">
        <v>0</v>
      </c>
      <c r="L2182" s="2">
        <v>7</v>
      </c>
      <c r="M2182" s="2">
        <v>62.527500000000003</v>
      </c>
      <c r="N2182" s="1" t="s">
        <v>367</v>
      </c>
      <c r="O2182" s="1">
        <v>2025</v>
      </c>
    </row>
    <row r="2183" spans="1:15" ht="15.6" x14ac:dyDescent="0.3">
      <c r="A2183" s="2" t="s">
        <v>251</v>
      </c>
      <c r="B2183" s="2" t="s">
        <v>586</v>
      </c>
      <c r="C2183" s="2" t="s">
        <v>261</v>
      </c>
      <c r="D2183" s="2">
        <v>1</v>
      </c>
      <c r="E2183" s="2">
        <v>93.6</v>
      </c>
      <c r="F2183" s="2">
        <v>0</v>
      </c>
      <c r="G2183" s="2">
        <v>0</v>
      </c>
      <c r="H2183" s="2">
        <v>45152</v>
      </c>
      <c r="I2183" s="2">
        <v>45152</v>
      </c>
      <c r="J2183" s="2"/>
      <c r="K2183" s="2">
        <v>0</v>
      </c>
      <c r="L2183" s="2">
        <v>1</v>
      </c>
      <c r="M2183" s="2">
        <v>93.6</v>
      </c>
      <c r="N2183" s="1" t="s">
        <v>367</v>
      </c>
      <c r="O2183" s="1">
        <v>2025</v>
      </c>
    </row>
    <row r="2184" spans="1:15" ht="15.6" x14ac:dyDescent="0.3">
      <c r="A2184" s="2" t="s">
        <v>363</v>
      </c>
      <c r="B2184" s="2" t="s">
        <v>672</v>
      </c>
      <c r="C2184" s="2" t="s">
        <v>90</v>
      </c>
      <c r="D2184" s="2">
        <v>1</v>
      </c>
      <c r="E2184" s="2">
        <v>2193.75</v>
      </c>
      <c r="F2184" s="2">
        <v>0</v>
      </c>
      <c r="G2184" s="2">
        <v>0</v>
      </c>
      <c r="H2184" s="2" t="s">
        <v>705</v>
      </c>
      <c r="I2184" s="2" t="s">
        <v>705</v>
      </c>
      <c r="J2184" s="2"/>
      <c r="K2184" s="2">
        <v>0</v>
      </c>
      <c r="L2184" s="2">
        <v>1</v>
      </c>
      <c r="M2184" s="2">
        <v>2193.75</v>
      </c>
      <c r="N2184" s="1" t="s">
        <v>367</v>
      </c>
      <c r="O2184" s="1">
        <v>2025</v>
      </c>
    </row>
    <row r="2185" spans="1:15" ht="15.6" x14ac:dyDescent="0.3">
      <c r="A2185" s="2" t="s">
        <v>364</v>
      </c>
      <c r="B2185" s="2" t="s">
        <v>588</v>
      </c>
      <c r="C2185" s="2" t="s">
        <v>90</v>
      </c>
      <c r="D2185" s="2">
        <v>9</v>
      </c>
      <c r="E2185" s="2">
        <v>41.227636363636364</v>
      </c>
      <c r="F2185" s="2">
        <v>6</v>
      </c>
      <c r="G2185" s="2">
        <v>177</v>
      </c>
      <c r="H2185" s="2">
        <v>45152</v>
      </c>
      <c r="I2185" s="2">
        <v>45152</v>
      </c>
      <c r="J2185" s="2"/>
      <c r="K2185" s="2">
        <v>0</v>
      </c>
      <c r="L2185" s="2">
        <v>15</v>
      </c>
      <c r="M2185" s="2">
        <v>218.22763636363635</v>
      </c>
      <c r="N2185" s="1" t="s">
        <v>367</v>
      </c>
      <c r="O2185" s="1">
        <v>2025</v>
      </c>
    </row>
    <row r="2186" spans="1:15" ht="15.6" x14ac:dyDescent="0.3">
      <c r="A2186" s="2" t="s">
        <v>501</v>
      </c>
      <c r="B2186" s="2" t="s">
        <v>706</v>
      </c>
      <c r="C2186" s="2" t="s">
        <v>201</v>
      </c>
      <c r="D2186" s="2">
        <v>13</v>
      </c>
      <c r="E2186" s="2">
        <v>362.60148039215687</v>
      </c>
      <c r="F2186" s="2">
        <v>6</v>
      </c>
      <c r="G2186" s="2">
        <v>247.8</v>
      </c>
      <c r="H2186" s="2">
        <v>45152</v>
      </c>
      <c r="I2186" s="2">
        <v>45152</v>
      </c>
      <c r="J2186" s="2">
        <v>4</v>
      </c>
      <c r="K2186" s="2">
        <v>111.56968627450981</v>
      </c>
      <c r="L2186" s="2">
        <v>15</v>
      </c>
      <c r="M2186" s="2">
        <v>489.37</v>
      </c>
      <c r="N2186" s="1" t="s">
        <v>367</v>
      </c>
      <c r="O2186" s="1">
        <v>2025</v>
      </c>
    </row>
    <row r="2187" spans="1:15" ht="15.6" x14ac:dyDescent="0.3">
      <c r="A2187" s="2" t="s">
        <v>502</v>
      </c>
      <c r="B2187" s="2" t="s">
        <v>219</v>
      </c>
      <c r="C2187" s="2" t="s">
        <v>201</v>
      </c>
      <c r="D2187" s="2">
        <v>5</v>
      </c>
      <c r="E2187" s="2">
        <v>189.78333333333333</v>
      </c>
      <c r="F2187" s="2">
        <v>5</v>
      </c>
      <c r="G2187" s="2">
        <v>619.5</v>
      </c>
      <c r="H2187" s="2">
        <v>45152</v>
      </c>
      <c r="I2187" s="2">
        <v>45152</v>
      </c>
      <c r="J2187" s="2">
        <v>4</v>
      </c>
      <c r="K2187" s="2">
        <v>151.82666666666665</v>
      </c>
      <c r="L2187" s="2">
        <v>6</v>
      </c>
      <c r="M2187" s="2">
        <v>514.22</v>
      </c>
      <c r="N2187" s="1" t="s">
        <v>367</v>
      </c>
      <c r="O2187" s="1">
        <v>2025</v>
      </c>
    </row>
    <row r="2188" spans="1:15" ht="15.6" x14ac:dyDescent="0.3">
      <c r="A2188" s="2" t="s">
        <v>503</v>
      </c>
      <c r="B2188" s="2" t="s">
        <v>359</v>
      </c>
      <c r="C2188" s="2" t="s">
        <v>90</v>
      </c>
      <c r="D2188" s="2">
        <v>0</v>
      </c>
      <c r="E2188" s="2">
        <v>0</v>
      </c>
      <c r="F2188" s="2">
        <v>4</v>
      </c>
      <c r="G2188" s="2">
        <v>18880</v>
      </c>
      <c r="H2188" s="2">
        <v>45092</v>
      </c>
      <c r="I2188" s="2">
        <v>45092</v>
      </c>
      <c r="J2188" s="2"/>
      <c r="K2188" s="2">
        <v>0</v>
      </c>
      <c r="L2188" s="2">
        <v>4</v>
      </c>
      <c r="M2188" s="2">
        <v>18880</v>
      </c>
      <c r="N2188" s="1" t="s">
        <v>367</v>
      </c>
      <c r="O2188" s="1">
        <v>2025</v>
      </c>
    </row>
    <row r="2189" spans="1:15" ht="15.6" x14ac:dyDescent="0.3">
      <c r="A2189" s="2" t="s">
        <v>504</v>
      </c>
      <c r="B2189" s="2" t="s">
        <v>223</v>
      </c>
      <c r="C2189" s="2" t="s">
        <v>90</v>
      </c>
      <c r="D2189" s="2">
        <v>0</v>
      </c>
      <c r="E2189" s="2">
        <v>0</v>
      </c>
      <c r="F2189" s="2">
        <v>3</v>
      </c>
      <c r="G2189" s="2">
        <v>15930</v>
      </c>
      <c r="H2189" s="2">
        <v>45092</v>
      </c>
      <c r="I2189" s="2">
        <v>45092</v>
      </c>
      <c r="J2189" s="2"/>
      <c r="K2189" s="2">
        <v>0</v>
      </c>
      <c r="L2189" s="2">
        <v>3</v>
      </c>
      <c r="M2189" s="2">
        <v>15930</v>
      </c>
      <c r="N2189" s="1" t="s">
        <v>367</v>
      </c>
      <c r="O2189" s="1">
        <v>2025</v>
      </c>
    </row>
    <row r="2190" spans="1:15" ht="15.6" x14ac:dyDescent="0.3">
      <c r="A2190" s="2" t="s">
        <v>505</v>
      </c>
      <c r="B2190" s="2" t="s">
        <v>226</v>
      </c>
      <c r="C2190" s="2" t="s">
        <v>90</v>
      </c>
      <c r="D2190" s="2">
        <v>0</v>
      </c>
      <c r="E2190" s="2">
        <v>0</v>
      </c>
      <c r="F2190" s="2">
        <v>0</v>
      </c>
      <c r="G2190" s="2">
        <v>0</v>
      </c>
      <c r="H2190" s="2">
        <v>45092</v>
      </c>
      <c r="I2190" s="2">
        <v>45092</v>
      </c>
      <c r="J2190" s="2"/>
      <c r="K2190" s="2">
        <v>0</v>
      </c>
      <c r="L2190" s="2">
        <v>0</v>
      </c>
      <c r="M2190" s="2">
        <v>0</v>
      </c>
      <c r="N2190" s="1" t="s">
        <v>367</v>
      </c>
      <c r="O2190" s="1">
        <v>2025</v>
      </c>
    </row>
    <row r="2191" spans="1:15" ht="15.6" x14ac:dyDescent="0.3">
      <c r="A2191" s="2" t="s">
        <v>506</v>
      </c>
      <c r="B2191" s="2" t="s">
        <v>228</v>
      </c>
      <c r="C2191" s="2" t="s">
        <v>90</v>
      </c>
      <c r="D2191" s="2">
        <v>1</v>
      </c>
      <c r="E2191" s="2">
        <v>11239.5</v>
      </c>
      <c r="F2191" s="2">
        <v>0</v>
      </c>
      <c r="G2191" s="2">
        <v>0</v>
      </c>
      <c r="H2191" s="2">
        <v>45092</v>
      </c>
      <c r="I2191" s="2">
        <v>45092</v>
      </c>
      <c r="J2191" s="2"/>
      <c r="K2191" s="2">
        <v>0</v>
      </c>
      <c r="L2191" s="2">
        <v>1</v>
      </c>
      <c r="M2191" s="2">
        <v>11239.5</v>
      </c>
      <c r="N2191" s="1" t="s">
        <v>367</v>
      </c>
      <c r="O2191" s="1">
        <v>2025</v>
      </c>
    </row>
    <row r="2192" spans="1:15" ht="15.6" x14ac:dyDescent="0.3">
      <c r="A2192" s="2" t="s">
        <v>507</v>
      </c>
      <c r="B2192" s="2" t="s">
        <v>230</v>
      </c>
      <c r="C2192" s="2" t="s">
        <v>90</v>
      </c>
      <c r="D2192" s="2">
        <v>1</v>
      </c>
      <c r="E2192" s="2">
        <v>6669.9971999999998</v>
      </c>
      <c r="F2192" s="2">
        <v>0</v>
      </c>
      <c r="G2192" s="2">
        <v>0</v>
      </c>
      <c r="H2192" s="2">
        <v>45092</v>
      </c>
      <c r="I2192" s="2">
        <v>45092</v>
      </c>
      <c r="J2192" s="2"/>
      <c r="K2192" s="2">
        <v>0</v>
      </c>
      <c r="L2192" s="2">
        <v>1</v>
      </c>
      <c r="M2192" s="2">
        <v>6669.9971999999998</v>
      </c>
      <c r="N2192" s="1" t="s">
        <v>367</v>
      </c>
      <c r="O2192" s="1">
        <v>2025</v>
      </c>
    </row>
    <row r="2193" spans="1:15" ht="15.6" x14ac:dyDescent="0.3">
      <c r="A2193" s="2" t="s">
        <v>511</v>
      </c>
      <c r="B2193" s="2" t="s">
        <v>725</v>
      </c>
      <c r="C2193" s="2" t="s">
        <v>90</v>
      </c>
      <c r="D2193" s="2">
        <v>1</v>
      </c>
      <c r="E2193" s="2">
        <v>33.5</v>
      </c>
      <c r="F2193" s="2">
        <v>0</v>
      </c>
      <c r="G2193" s="2">
        <v>0</v>
      </c>
      <c r="H2193" s="2">
        <v>45152</v>
      </c>
      <c r="I2193" s="2">
        <v>45152</v>
      </c>
      <c r="J2193" s="2"/>
      <c r="K2193" s="2">
        <v>0</v>
      </c>
      <c r="L2193" s="2">
        <v>1</v>
      </c>
      <c r="M2193" s="2">
        <v>33.5</v>
      </c>
      <c r="N2193" s="1" t="s">
        <v>367</v>
      </c>
      <c r="O2193" s="1">
        <v>2025</v>
      </c>
    </row>
    <row r="2194" spans="1:15" ht="15.6" x14ac:dyDescent="0.3">
      <c r="A2194" s="2" t="s">
        <v>514</v>
      </c>
      <c r="B2194" s="2" t="s">
        <v>232</v>
      </c>
      <c r="C2194" s="2" t="s">
        <v>90</v>
      </c>
      <c r="D2194" s="2">
        <v>0</v>
      </c>
      <c r="E2194" s="2">
        <v>0</v>
      </c>
      <c r="F2194" s="2">
        <v>10</v>
      </c>
      <c r="G2194" s="2">
        <v>6466.4</v>
      </c>
      <c r="H2194" s="2">
        <v>45152</v>
      </c>
      <c r="I2194" s="2">
        <v>45152</v>
      </c>
      <c r="J2194" s="2">
        <v>6</v>
      </c>
      <c r="K2194" s="2">
        <v>3879.84</v>
      </c>
      <c r="L2194" s="2">
        <v>4</v>
      </c>
      <c r="M2194" s="2">
        <v>2586.5599999999995</v>
      </c>
      <c r="N2194" s="1" t="s">
        <v>367</v>
      </c>
      <c r="O2194" s="1">
        <v>2025</v>
      </c>
    </row>
    <row r="2195" spans="1:15" ht="15.6" x14ac:dyDescent="0.3">
      <c r="A2195" s="2" t="s">
        <v>515</v>
      </c>
      <c r="B2195" s="2" t="s">
        <v>360</v>
      </c>
      <c r="C2195" s="2" t="s">
        <v>90</v>
      </c>
      <c r="D2195" s="2">
        <v>0</v>
      </c>
      <c r="E2195" s="2">
        <v>0</v>
      </c>
      <c r="F2195" s="2">
        <v>0</v>
      </c>
      <c r="G2195" s="2">
        <v>0</v>
      </c>
      <c r="H2195" s="2">
        <v>45092</v>
      </c>
      <c r="I2195" s="2">
        <v>45092</v>
      </c>
      <c r="J2195" s="2"/>
      <c r="K2195" s="2">
        <v>0</v>
      </c>
      <c r="L2195" s="2">
        <v>0</v>
      </c>
      <c r="M2195" s="2">
        <v>0</v>
      </c>
      <c r="N2195" s="1" t="s">
        <v>367</v>
      </c>
      <c r="O2195" s="1">
        <v>2025</v>
      </c>
    </row>
    <row r="2196" spans="1:15" ht="15.6" x14ac:dyDescent="0.3">
      <c r="A2196" s="2" t="s">
        <v>516</v>
      </c>
      <c r="B2196" s="2" t="s">
        <v>234</v>
      </c>
      <c r="C2196" s="2" t="s">
        <v>90</v>
      </c>
      <c r="D2196" s="2">
        <v>0</v>
      </c>
      <c r="E2196" s="2">
        <v>0</v>
      </c>
      <c r="F2196" s="2">
        <v>0</v>
      </c>
      <c r="G2196" s="2">
        <v>0</v>
      </c>
      <c r="H2196" s="2">
        <v>45092</v>
      </c>
      <c r="I2196" s="2">
        <v>45092</v>
      </c>
      <c r="J2196" s="2"/>
      <c r="K2196" s="2">
        <v>0</v>
      </c>
      <c r="L2196" s="2">
        <v>0</v>
      </c>
      <c r="M2196" s="2">
        <v>0</v>
      </c>
      <c r="N2196" s="1" t="s">
        <v>367</v>
      </c>
      <c r="O2196" s="1">
        <v>2025</v>
      </c>
    </row>
    <row r="2197" spans="1:15" ht="15.6" x14ac:dyDescent="0.3">
      <c r="A2197" s="2" t="s">
        <v>517</v>
      </c>
      <c r="B2197" s="2" t="s">
        <v>707</v>
      </c>
      <c r="C2197" s="2" t="s">
        <v>90</v>
      </c>
      <c r="D2197" s="2">
        <v>4</v>
      </c>
      <c r="E2197" s="2">
        <v>2298.38</v>
      </c>
      <c r="F2197" s="2">
        <v>1</v>
      </c>
      <c r="G2197" s="2">
        <v>413</v>
      </c>
      <c r="H2197" s="2">
        <v>45093</v>
      </c>
      <c r="I2197" s="2">
        <v>45093</v>
      </c>
      <c r="J2197" s="2">
        <v>1</v>
      </c>
      <c r="K2197" s="2">
        <v>574.59500000000003</v>
      </c>
      <c r="L2197" s="2">
        <v>4</v>
      </c>
      <c r="M2197" s="2">
        <v>2136.7849999999999</v>
      </c>
      <c r="N2197" s="1" t="s">
        <v>367</v>
      </c>
      <c r="O2197" s="1">
        <v>2025</v>
      </c>
    </row>
    <row r="2198" spans="1:15" ht="15.6" x14ac:dyDescent="0.3">
      <c r="A2198" s="2" t="s">
        <v>519</v>
      </c>
      <c r="B2198" s="2" t="s">
        <v>591</v>
      </c>
      <c r="C2198" s="2" t="s">
        <v>90</v>
      </c>
      <c r="D2198" s="2">
        <v>4</v>
      </c>
      <c r="E2198" s="2">
        <v>2298.3763137254905</v>
      </c>
      <c r="F2198" s="2">
        <v>1</v>
      </c>
      <c r="G2198" s="2">
        <v>413</v>
      </c>
      <c r="H2198" s="2">
        <v>45094</v>
      </c>
      <c r="I2198" s="2">
        <v>45094</v>
      </c>
      <c r="J2198" s="2">
        <v>1</v>
      </c>
      <c r="K2198" s="2">
        <v>574.59407843137262</v>
      </c>
      <c r="L2198" s="2">
        <v>4</v>
      </c>
      <c r="M2198" s="2">
        <v>2136.782235294118</v>
      </c>
      <c r="N2198" s="1" t="s">
        <v>367</v>
      </c>
      <c r="O2198" s="1">
        <v>2025</v>
      </c>
    </row>
    <row r="2199" spans="1:15" ht="15.6" x14ac:dyDescent="0.3">
      <c r="A2199" s="2" t="s">
        <v>546</v>
      </c>
      <c r="B2199" s="2" t="s">
        <v>592</v>
      </c>
      <c r="C2199" s="2" t="s">
        <v>90</v>
      </c>
      <c r="D2199" s="2">
        <v>4</v>
      </c>
      <c r="E2199" s="2">
        <v>2195.2723529411765</v>
      </c>
      <c r="F2199" s="2">
        <v>1</v>
      </c>
      <c r="G2199" s="2">
        <v>413</v>
      </c>
      <c r="H2199" s="2">
        <v>45095</v>
      </c>
      <c r="I2199" s="2">
        <v>45095</v>
      </c>
      <c r="J2199" s="2">
        <v>1</v>
      </c>
      <c r="K2199" s="2">
        <v>548.81808823529411</v>
      </c>
      <c r="L2199" s="2">
        <v>4</v>
      </c>
      <c r="M2199" s="2">
        <v>2059.4542647058825</v>
      </c>
      <c r="N2199" s="1" t="s">
        <v>367</v>
      </c>
      <c r="O2199" s="1">
        <v>2025</v>
      </c>
    </row>
    <row r="2200" spans="1:15" ht="15.6" x14ac:dyDescent="0.3">
      <c r="A2200" s="2" t="s">
        <v>547</v>
      </c>
      <c r="B2200" s="2" t="s">
        <v>593</v>
      </c>
      <c r="C2200" s="2" t="s">
        <v>90</v>
      </c>
      <c r="D2200" s="2">
        <v>2</v>
      </c>
      <c r="E2200" s="2">
        <v>1252.2840000000001</v>
      </c>
      <c r="F2200" s="2">
        <v>3</v>
      </c>
      <c r="G2200" s="2">
        <v>2065</v>
      </c>
      <c r="H2200" s="2">
        <v>45096</v>
      </c>
      <c r="I2200" s="2">
        <v>45096</v>
      </c>
      <c r="J2200" s="2">
        <v>2</v>
      </c>
      <c r="K2200" s="2">
        <v>1252.2840000000001</v>
      </c>
      <c r="L2200" s="2">
        <v>3</v>
      </c>
      <c r="M2200" s="2">
        <v>2065</v>
      </c>
      <c r="N2200" s="1" t="s">
        <v>367</v>
      </c>
      <c r="O2200" s="1">
        <v>2025</v>
      </c>
    </row>
    <row r="2201" spans="1:15" ht="15.6" x14ac:dyDescent="0.3">
      <c r="A2201" s="2" t="s">
        <v>548</v>
      </c>
      <c r="B2201" s="2" t="s">
        <v>238</v>
      </c>
      <c r="C2201" s="2" t="s">
        <v>90</v>
      </c>
      <c r="D2201" s="2">
        <v>3</v>
      </c>
      <c r="E2201" s="2">
        <v>21417</v>
      </c>
      <c r="F2201" s="2">
        <v>0</v>
      </c>
      <c r="G2201" s="2">
        <v>0</v>
      </c>
      <c r="H2201" s="2">
        <v>45092</v>
      </c>
      <c r="I2201" s="2">
        <v>45092</v>
      </c>
      <c r="J2201" s="2"/>
      <c r="K2201" s="2">
        <v>0</v>
      </c>
      <c r="L2201" s="2">
        <v>3</v>
      </c>
      <c r="M2201" s="2">
        <v>21417</v>
      </c>
      <c r="N2201" s="1" t="s">
        <v>367</v>
      </c>
      <c r="O2201" s="1">
        <v>2025</v>
      </c>
    </row>
    <row r="2202" spans="1:15" ht="15.6" x14ac:dyDescent="0.3">
      <c r="A2202" s="2" t="s">
        <v>549</v>
      </c>
      <c r="B2202" s="2" t="s">
        <v>240</v>
      </c>
      <c r="C2202" s="2" t="s">
        <v>90</v>
      </c>
      <c r="D2202" s="2">
        <v>6</v>
      </c>
      <c r="E2202" s="2">
        <v>3363</v>
      </c>
      <c r="F2202" s="2">
        <v>0</v>
      </c>
      <c r="G2202" s="2">
        <v>0</v>
      </c>
      <c r="H2202" s="2">
        <v>45152</v>
      </c>
      <c r="I2202" s="2">
        <v>45152</v>
      </c>
      <c r="J2202" s="2"/>
      <c r="K2202" s="2">
        <v>0</v>
      </c>
      <c r="L2202" s="2">
        <v>6</v>
      </c>
      <c r="M2202" s="2">
        <v>3363</v>
      </c>
      <c r="N2202" s="1" t="s">
        <v>367</v>
      </c>
      <c r="O2202" s="1">
        <v>2025</v>
      </c>
    </row>
    <row r="2203" spans="1:15" ht="15.6" x14ac:dyDescent="0.3">
      <c r="A2203" s="2" t="s">
        <v>550</v>
      </c>
      <c r="B2203" s="2" t="s">
        <v>242</v>
      </c>
      <c r="C2203" s="2" t="s">
        <v>90</v>
      </c>
      <c r="D2203" s="2">
        <v>2</v>
      </c>
      <c r="E2203" s="2">
        <v>184.07999999999998</v>
      </c>
      <c r="F2203" s="2">
        <v>0</v>
      </c>
      <c r="G2203" s="2">
        <v>0</v>
      </c>
      <c r="H2203" s="2">
        <v>45092</v>
      </c>
      <c r="I2203" s="2">
        <v>45092</v>
      </c>
      <c r="J2203" s="2"/>
      <c r="K2203" s="2">
        <v>0</v>
      </c>
      <c r="L2203" s="2">
        <v>2</v>
      </c>
      <c r="M2203" s="2">
        <v>184.07999999999998</v>
      </c>
      <c r="N2203" s="1" t="s">
        <v>367</v>
      </c>
      <c r="O2203" s="1">
        <v>2025</v>
      </c>
    </row>
    <row r="2204" spans="1:15" ht="15.6" x14ac:dyDescent="0.3">
      <c r="A2204" s="2" t="s">
        <v>552</v>
      </c>
      <c r="B2204" s="2" t="s">
        <v>673</v>
      </c>
      <c r="C2204" s="2" t="s">
        <v>261</v>
      </c>
      <c r="D2204" s="2">
        <v>3</v>
      </c>
      <c r="E2204" s="2">
        <v>2673.0366666666664</v>
      </c>
      <c r="F2204" s="2">
        <v>0</v>
      </c>
      <c r="G2204" s="2">
        <v>0</v>
      </c>
      <c r="H2204" s="2">
        <v>45092</v>
      </c>
      <c r="I2204" s="2">
        <v>45092</v>
      </c>
      <c r="J2204" s="2"/>
      <c r="K2204" s="2">
        <v>0</v>
      </c>
      <c r="L2204" s="2">
        <v>3</v>
      </c>
      <c r="M2204" s="2">
        <v>2673.0366666666664</v>
      </c>
      <c r="N2204" s="1" t="s">
        <v>367</v>
      </c>
      <c r="O2204" s="1">
        <v>2025</v>
      </c>
    </row>
    <row r="2205" spans="1:15" ht="15.6" x14ac:dyDescent="0.3">
      <c r="A2205" s="2" t="s">
        <v>554</v>
      </c>
      <c r="B2205" s="2" t="s">
        <v>244</v>
      </c>
      <c r="C2205" s="2" t="s">
        <v>90</v>
      </c>
      <c r="D2205" s="2">
        <v>21</v>
      </c>
      <c r="E2205" s="2">
        <v>748.45558333333179</v>
      </c>
      <c r="F2205" s="2">
        <v>0</v>
      </c>
      <c r="G2205" s="2">
        <v>0</v>
      </c>
      <c r="H2205" s="2">
        <v>45092</v>
      </c>
      <c r="I2205" s="2">
        <v>45092</v>
      </c>
      <c r="J2205" s="2"/>
      <c r="K2205" s="2">
        <v>0</v>
      </c>
      <c r="L2205" s="2">
        <v>21</v>
      </c>
      <c r="M2205" s="2">
        <v>748.45558333333179</v>
      </c>
      <c r="N2205" s="1" t="s">
        <v>367</v>
      </c>
      <c r="O2205" s="1">
        <v>2025</v>
      </c>
    </row>
    <row r="2206" spans="1:15" ht="15.6" x14ac:dyDescent="0.3">
      <c r="A2206" s="2" t="s">
        <v>605</v>
      </c>
      <c r="B2206" s="2" t="s">
        <v>361</v>
      </c>
      <c r="C2206" s="2" t="s">
        <v>90</v>
      </c>
      <c r="D2206" s="2">
        <v>0</v>
      </c>
      <c r="E2206" s="2">
        <v>0</v>
      </c>
      <c r="F2206" s="2">
        <v>10</v>
      </c>
      <c r="G2206" s="2">
        <v>17375.5</v>
      </c>
      <c r="H2206" s="2">
        <v>45092</v>
      </c>
      <c r="I2206" s="2">
        <v>45092</v>
      </c>
      <c r="J2206" s="2">
        <v>1</v>
      </c>
      <c r="K2206" s="2">
        <v>1737.55</v>
      </c>
      <c r="L2206" s="2">
        <v>9</v>
      </c>
      <c r="M2206" s="2">
        <v>15637.95</v>
      </c>
      <c r="N2206" s="1" t="s">
        <v>367</v>
      </c>
      <c r="O2206" s="1">
        <v>2025</v>
      </c>
    </row>
    <row r="2207" spans="1:15" ht="15.6" x14ac:dyDescent="0.3">
      <c r="A2207" s="2" t="s">
        <v>607</v>
      </c>
      <c r="B2207" s="2" t="s">
        <v>362</v>
      </c>
      <c r="C2207" s="2" t="s">
        <v>201</v>
      </c>
      <c r="D2207" s="2">
        <v>0</v>
      </c>
      <c r="E2207" s="2">
        <v>0</v>
      </c>
      <c r="F2207" s="2">
        <v>0</v>
      </c>
      <c r="G2207" s="2">
        <v>0</v>
      </c>
      <c r="H2207" s="2">
        <v>45092</v>
      </c>
      <c r="I2207" s="2">
        <v>45092</v>
      </c>
      <c r="J2207" s="2"/>
      <c r="K2207" s="2">
        <v>0</v>
      </c>
      <c r="L2207" s="2">
        <v>0</v>
      </c>
      <c r="M2207" s="2">
        <v>0</v>
      </c>
      <c r="N2207" s="1" t="s">
        <v>367</v>
      </c>
      <c r="O2207" s="1">
        <v>2025</v>
      </c>
    </row>
    <row r="2208" spans="1:15" ht="15.6" x14ac:dyDescent="0.3">
      <c r="A2208" s="2" t="s">
        <v>609</v>
      </c>
      <c r="B2208" s="2" t="s">
        <v>248</v>
      </c>
      <c r="C2208" s="2" t="s">
        <v>201</v>
      </c>
      <c r="D2208" s="2">
        <v>0</v>
      </c>
      <c r="E2208" s="2">
        <v>0</v>
      </c>
      <c r="F2208" s="2">
        <v>0</v>
      </c>
      <c r="G2208" s="2">
        <v>0</v>
      </c>
      <c r="H2208" s="2">
        <v>45092</v>
      </c>
      <c r="I2208" s="2">
        <v>45092</v>
      </c>
      <c r="J2208" s="2"/>
      <c r="K2208" s="2">
        <v>0</v>
      </c>
      <c r="L2208" s="2">
        <v>0</v>
      </c>
      <c r="M2208" s="2">
        <v>0</v>
      </c>
      <c r="N2208" s="1" t="s">
        <v>367</v>
      </c>
      <c r="O2208" s="1">
        <v>2025</v>
      </c>
    </row>
    <row r="2209" spans="1:15" ht="15.6" x14ac:dyDescent="0.3">
      <c r="A2209" s="2" t="s">
        <v>616</v>
      </c>
      <c r="B2209" s="2" t="s">
        <v>250</v>
      </c>
      <c r="C2209" s="2" t="s">
        <v>201</v>
      </c>
      <c r="D2209" s="2">
        <v>0</v>
      </c>
      <c r="E2209" s="2">
        <v>0</v>
      </c>
      <c r="F2209" s="2">
        <v>0</v>
      </c>
      <c r="G2209" s="2">
        <v>0</v>
      </c>
      <c r="H2209" s="2">
        <v>45092</v>
      </c>
      <c r="I2209" s="2">
        <v>45092</v>
      </c>
      <c r="J2209" s="2"/>
      <c r="K2209" s="2">
        <v>0</v>
      </c>
      <c r="L2209" s="2">
        <v>0</v>
      </c>
      <c r="M2209" s="2">
        <v>0</v>
      </c>
      <c r="N2209" s="1" t="s">
        <v>367</v>
      </c>
      <c r="O2209" s="1">
        <v>2025</v>
      </c>
    </row>
    <row r="2210" spans="1:15" ht="15.6" x14ac:dyDescent="0.3">
      <c r="A2210" s="2" t="s">
        <v>617</v>
      </c>
      <c r="B2210" s="2" t="s">
        <v>674</v>
      </c>
      <c r="C2210" s="2" t="s">
        <v>90</v>
      </c>
      <c r="D2210" s="2">
        <v>1</v>
      </c>
      <c r="E2210" s="2">
        <v>626.14200000000005</v>
      </c>
      <c r="F2210" s="2">
        <v>6</v>
      </c>
      <c r="G2210" s="2">
        <v>2478</v>
      </c>
      <c r="H2210" s="2">
        <v>45477</v>
      </c>
      <c r="I2210" s="2">
        <v>45477</v>
      </c>
      <c r="J2210" s="2">
        <v>2</v>
      </c>
      <c r="K2210" s="2">
        <v>1252.2840000000001</v>
      </c>
      <c r="L2210" s="2">
        <v>5</v>
      </c>
      <c r="M2210" s="2">
        <v>2065</v>
      </c>
      <c r="N2210" s="1" t="s">
        <v>367</v>
      </c>
      <c r="O2210" s="1">
        <v>2025</v>
      </c>
    </row>
    <row r="2211" spans="1:15" ht="15.6" x14ac:dyDescent="0.3">
      <c r="A2211" s="2" t="s">
        <v>621</v>
      </c>
      <c r="B2211" s="2" t="s">
        <v>595</v>
      </c>
      <c r="C2211" s="2" t="s">
        <v>90</v>
      </c>
      <c r="D2211" s="2">
        <v>3</v>
      </c>
      <c r="E2211" s="2">
        <v>1878.4275000000002</v>
      </c>
      <c r="F2211" s="2">
        <v>2</v>
      </c>
      <c r="G2211" s="2">
        <v>826</v>
      </c>
      <c r="H2211" s="2">
        <v>45477</v>
      </c>
      <c r="I2211" s="2">
        <v>45477</v>
      </c>
      <c r="J2211" s="2">
        <v>2</v>
      </c>
      <c r="K2211" s="2">
        <v>1252.2850000000001</v>
      </c>
      <c r="L2211" s="2">
        <v>3</v>
      </c>
      <c r="M2211" s="2">
        <v>1452.1425000000002</v>
      </c>
      <c r="N2211" s="1" t="s">
        <v>367</v>
      </c>
      <c r="O2211" s="1">
        <v>2025</v>
      </c>
    </row>
    <row r="2212" spans="1:15" ht="15.6" x14ac:dyDescent="0.3">
      <c r="A2212" s="2" t="s">
        <v>618</v>
      </c>
      <c r="B2212" s="2" t="s">
        <v>596</v>
      </c>
      <c r="C2212" s="2" t="s">
        <v>90</v>
      </c>
      <c r="D2212" s="2">
        <v>3</v>
      </c>
      <c r="E2212" s="2">
        <v>1208.56</v>
      </c>
      <c r="F2212" s="2">
        <v>2</v>
      </c>
      <c r="G2212" s="2">
        <v>826</v>
      </c>
      <c r="H2212" s="2">
        <v>45477</v>
      </c>
      <c r="I2212" s="2">
        <v>45477</v>
      </c>
      <c r="J2212" s="2">
        <v>2</v>
      </c>
      <c r="K2212" s="2">
        <v>805.70666666666659</v>
      </c>
      <c r="L2212" s="2">
        <v>3</v>
      </c>
      <c r="M2212" s="2">
        <v>1228.8533333333335</v>
      </c>
      <c r="N2212" s="1" t="s">
        <v>367</v>
      </c>
      <c r="O2212" s="1">
        <v>2025</v>
      </c>
    </row>
    <row r="2213" spans="1:15" ht="15.6" x14ac:dyDescent="0.3">
      <c r="A2213" s="2" t="s">
        <v>622</v>
      </c>
      <c r="B2213" s="2" t="s">
        <v>708</v>
      </c>
      <c r="C2213" s="2" t="s">
        <v>90</v>
      </c>
      <c r="D2213" s="2">
        <v>2</v>
      </c>
      <c r="E2213" s="2">
        <v>1252.2850000000003</v>
      </c>
      <c r="F2213" s="2">
        <v>3</v>
      </c>
      <c r="G2213" s="2">
        <v>1239</v>
      </c>
      <c r="H2213" s="2">
        <v>45477</v>
      </c>
      <c r="I2213" s="2">
        <v>45477</v>
      </c>
      <c r="J2213" s="2">
        <v>2</v>
      </c>
      <c r="K2213" s="2">
        <v>1252.2850000000003</v>
      </c>
      <c r="L2213" s="2">
        <v>3</v>
      </c>
      <c r="M2213" s="2">
        <v>1239</v>
      </c>
      <c r="N2213" s="1" t="s">
        <v>367</v>
      </c>
      <c r="O2213" s="1">
        <v>2025</v>
      </c>
    </row>
    <row r="2214" spans="1:15" ht="15.6" x14ac:dyDescent="0.3">
      <c r="A2214" s="2" t="s">
        <v>623</v>
      </c>
      <c r="B2214" s="2" t="s">
        <v>369</v>
      </c>
      <c r="C2214" s="2" t="s">
        <v>90</v>
      </c>
      <c r="D2214" s="2">
        <v>4</v>
      </c>
      <c r="E2214" s="2">
        <v>171.0476734693878</v>
      </c>
      <c r="F2214" s="2">
        <v>5</v>
      </c>
      <c r="G2214" s="2">
        <v>324.5</v>
      </c>
      <c r="H2214" s="2">
        <v>45152</v>
      </c>
      <c r="I2214" s="2">
        <v>45152</v>
      </c>
      <c r="J2214" s="2">
        <v>1</v>
      </c>
      <c r="K2214" s="2">
        <v>42.761918367346951</v>
      </c>
      <c r="L2214" s="2">
        <v>8</v>
      </c>
      <c r="M2214" s="2">
        <v>452.78575510204087</v>
      </c>
      <c r="N2214" s="1" t="s">
        <v>367</v>
      </c>
      <c r="O2214" s="1">
        <v>2025</v>
      </c>
    </row>
    <row r="2215" spans="1:15" ht="15.6" x14ac:dyDescent="0.3">
      <c r="A2215" s="2" t="s">
        <v>624</v>
      </c>
      <c r="B2215" s="2" t="s">
        <v>370</v>
      </c>
      <c r="C2215" s="2" t="s">
        <v>90</v>
      </c>
      <c r="D2215" s="2">
        <v>2</v>
      </c>
      <c r="E2215" s="2">
        <v>87.933333333333309</v>
      </c>
      <c r="F2215" s="2">
        <v>0</v>
      </c>
      <c r="G2215" s="2">
        <v>0</v>
      </c>
      <c r="H2215" s="2">
        <v>45092</v>
      </c>
      <c r="I2215" s="2">
        <v>45092</v>
      </c>
      <c r="J2215" s="2"/>
      <c r="K2215" s="2">
        <v>0</v>
      </c>
      <c r="L2215" s="2">
        <v>2</v>
      </c>
      <c r="M2215" s="2">
        <v>87.933333333333309</v>
      </c>
      <c r="N2215" s="1" t="s">
        <v>367</v>
      </c>
      <c r="O2215" s="1">
        <v>2025</v>
      </c>
    </row>
    <row r="2216" spans="1:15" ht="15.6" x14ac:dyDescent="0.3">
      <c r="A2216" s="2" t="s">
        <v>625</v>
      </c>
      <c r="B2216" s="2" t="s">
        <v>371</v>
      </c>
      <c r="C2216" s="2" t="s">
        <v>90</v>
      </c>
      <c r="D2216" s="2">
        <v>0</v>
      </c>
      <c r="E2216" s="2">
        <v>0</v>
      </c>
      <c r="F2216" s="2">
        <v>0</v>
      </c>
      <c r="G2216" s="2">
        <v>0</v>
      </c>
      <c r="H2216" s="2">
        <v>45092</v>
      </c>
      <c r="I2216" s="2">
        <v>45092</v>
      </c>
      <c r="J2216" s="2"/>
      <c r="K2216" s="2">
        <v>0</v>
      </c>
      <c r="L2216" s="2">
        <v>0</v>
      </c>
      <c r="M2216" s="2">
        <v>0</v>
      </c>
      <c r="N2216" s="1" t="s">
        <v>367</v>
      </c>
      <c r="O2216" s="1">
        <v>2025</v>
      </c>
    </row>
    <row r="2217" spans="1:15" ht="15.6" x14ac:dyDescent="0.3">
      <c r="A2217" s="2" t="s">
        <v>626</v>
      </c>
      <c r="B2217" s="2" t="s">
        <v>597</v>
      </c>
      <c r="C2217" s="2" t="s">
        <v>90</v>
      </c>
      <c r="D2217" s="2">
        <v>18</v>
      </c>
      <c r="E2217" s="2">
        <v>384.76400000000001</v>
      </c>
      <c r="F2217" s="2">
        <v>6</v>
      </c>
      <c r="G2217" s="2">
        <v>148.68</v>
      </c>
      <c r="H2217" s="2">
        <v>45152</v>
      </c>
      <c r="I2217" s="2">
        <v>45152</v>
      </c>
      <c r="J2217" s="2">
        <v>2</v>
      </c>
      <c r="K2217" s="2">
        <v>42.751555555555555</v>
      </c>
      <c r="L2217" s="2">
        <v>22</v>
      </c>
      <c r="M2217" s="2">
        <v>488.99</v>
      </c>
      <c r="N2217" s="1" t="s">
        <v>367</v>
      </c>
      <c r="O2217" s="1">
        <v>2025</v>
      </c>
    </row>
    <row r="2218" spans="1:15" ht="15.6" x14ac:dyDescent="0.3">
      <c r="A2218" s="2" t="s">
        <v>627</v>
      </c>
      <c r="B2218" s="2" t="s">
        <v>598</v>
      </c>
      <c r="C2218" s="2" t="s">
        <v>90</v>
      </c>
      <c r="D2218" s="2">
        <v>6</v>
      </c>
      <c r="E2218" s="2">
        <v>83.543999999999997</v>
      </c>
      <c r="F2218" s="2">
        <v>6</v>
      </c>
      <c r="G2218" s="2">
        <v>148.68</v>
      </c>
      <c r="H2218" s="2">
        <v>45152</v>
      </c>
      <c r="I2218" s="2">
        <v>45152</v>
      </c>
      <c r="J2218" s="2">
        <v>3</v>
      </c>
      <c r="K2218" s="2">
        <v>41.771999999999998</v>
      </c>
      <c r="L2218" s="2">
        <v>9</v>
      </c>
      <c r="M2218" s="2">
        <v>174.17</v>
      </c>
      <c r="N2218" s="1" t="s">
        <v>367</v>
      </c>
      <c r="O2218" s="1">
        <v>2025</v>
      </c>
    </row>
    <row r="2219" spans="1:15" ht="15.6" x14ac:dyDescent="0.3">
      <c r="A2219" s="2" t="s">
        <v>628</v>
      </c>
      <c r="B2219" s="2" t="s">
        <v>675</v>
      </c>
      <c r="C2219" s="2" t="s">
        <v>90</v>
      </c>
      <c r="D2219" s="2">
        <v>9</v>
      </c>
      <c r="E2219" s="2">
        <v>193.80872727272731</v>
      </c>
      <c r="F2219" s="2">
        <v>6</v>
      </c>
      <c r="G2219" s="2">
        <v>148.68</v>
      </c>
      <c r="H2219" s="2">
        <v>45554</v>
      </c>
      <c r="I2219" s="2">
        <v>45554</v>
      </c>
      <c r="J2219" s="2">
        <v>3</v>
      </c>
      <c r="K2219" s="2">
        <v>64.602909090909108</v>
      </c>
      <c r="L2219" s="2">
        <v>12</v>
      </c>
      <c r="M2219" s="2">
        <v>273.99</v>
      </c>
      <c r="N2219" s="1" t="s">
        <v>367</v>
      </c>
      <c r="O2219" s="1">
        <v>2025</v>
      </c>
    </row>
    <row r="2220" spans="1:15" ht="15.6" x14ac:dyDescent="0.3">
      <c r="A2220" s="2" t="s">
        <v>629</v>
      </c>
      <c r="B2220" s="2" t="s">
        <v>599</v>
      </c>
      <c r="C2220" s="2" t="s">
        <v>90</v>
      </c>
      <c r="D2220" s="2">
        <v>13</v>
      </c>
      <c r="E2220" s="2">
        <v>311.59960000000001</v>
      </c>
      <c r="F2220" s="2">
        <v>6</v>
      </c>
      <c r="G2220" s="2">
        <v>148.68</v>
      </c>
      <c r="H2220" s="2">
        <v>45152</v>
      </c>
      <c r="I2220" s="2">
        <v>45152</v>
      </c>
      <c r="J2220" s="2">
        <v>6</v>
      </c>
      <c r="K2220" s="2">
        <v>143.8152</v>
      </c>
      <c r="L2220" s="2">
        <v>13</v>
      </c>
      <c r="M2220" s="2">
        <v>315.11</v>
      </c>
      <c r="N2220" s="1" t="s">
        <v>367</v>
      </c>
      <c r="O2220" s="1">
        <v>2025</v>
      </c>
    </row>
    <row r="2221" spans="1:15" ht="15.6" x14ac:dyDescent="0.3">
      <c r="A2221" s="2" t="s">
        <v>630</v>
      </c>
      <c r="B2221" s="2" t="s">
        <v>600</v>
      </c>
      <c r="C2221" s="2" t="s">
        <v>90</v>
      </c>
      <c r="D2221" s="2">
        <v>2</v>
      </c>
      <c r="E2221" s="2">
        <v>35.21</v>
      </c>
      <c r="F2221" s="2">
        <v>0</v>
      </c>
      <c r="G2221" s="2">
        <v>0</v>
      </c>
      <c r="H2221" s="2">
        <v>45152</v>
      </c>
      <c r="I2221" s="2">
        <v>45152</v>
      </c>
      <c r="J2221" s="2"/>
      <c r="K2221" s="2">
        <v>0</v>
      </c>
      <c r="L2221" s="2">
        <v>2</v>
      </c>
      <c r="M2221" s="2">
        <v>35.21</v>
      </c>
      <c r="N2221" s="1" t="s">
        <v>367</v>
      </c>
      <c r="O2221" s="1">
        <v>2025</v>
      </c>
    </row>
    <row r="2222" spans="1:15" ht="15.6" x14ac:dyDescent="0.3">
      <c r="A2222" s="2" t="s">
        <v>631</v>
      </c>
      <c r="B2222" s="2" t="s">
        <v>601</v>
      </c>
      <c r="C2222" s="2" t="s">
        <v>90</v>
      </c>
      <c r="D2222" s="2">
        <v>1</v>
      </c>
      <c r="E2222" s="2">
        <v>17.605</v>
      </c>
      <c r="F2222" s="2">
        <v>0</v>
      </c>
      <c r="G2222" s="2">
        <v>0</v>
      </c>
      <c r="H2222" s="2">
        <v>45152</v>
      </c>
      <c r="I2222" s="2">
        <v>45152</v>
      </c>
      <c r="J2222" s="2"/>
      <c r="K2222" s="2">
        <v>0</v>
      </c>
      <c r="L2222" s="2">
        <v>1</v>
      </c>
      <c r="M2222" s="2">
        <v>17.605</v>
      </c>
      <c r="N2222" s="1" t="s">
        <v>367</v>
      </c>
      <c r="O2222" s="1">
        <v>2025</v>
      </c>
    </row>
    <row r="2223" spans="1:15" ht="15.6" x14ac:dyDescent="0.3">
      <c r="A2223" s="2" t="s">
        <v>632</v>
      </c>
      <c r="B2223" s="2" t="s">
        <v>602</v>
      </c>
      <c r="C2223" s="2" t="s">
        <v>90</v>
      </c>
      <c r="D2223" s="2">
        <v>1</v>
      </c>
      <c r="E2223" s="2">
        <v>17.605</v>
      </c>
      <c r="F2223" s="2">
        <v>0</v>
      </c>
      <c r="G2223" s="2">
        <v>0</v>
      </c>
      <c r="H2223" s="2">
        <v>45152</v>
      </c>
      <c r="I2223" s="2">
        <v>45152</v>
      </c>
      <c r="J2223" s="2"/>
      <c r="K2223" s="2">
        <v>0</v>
      </c>
      <c r="L2223" s="2">
        <v>1</v>
      </c>
      <c r="M2223" s="2">
        <v>17.605</v>
      </c>
      <c r="N2223" s="1" t="s">
        <v>367</v>
      </c>
      <c r="O2223" s="1">
        <v>2025</v>
      </c>
    </row>
    <row r="2224" spans="1:15" ht="15.6" x14ac:dyDescent="0.3">
      <c r="A2224" s="2" t="s">
        <v>633</v>
      </c>
      <c r="B2224" s="2" t="s">
        <v>603</v>
      </c>
      <c r="C2224" s="2" t="s">
        <v>90</v>
      </c>
      <c r="D2224" s="2">
        <v>6</v>
      </c>
      <c r="E2224" s="2">
        <v>112.7650909090909</v>
      </c>
      <c r="F2224" s="2">
        <v>8</v>
      </c>
      <c r="G2224" s="2">
        <v>273.76</v>
      </c>
      <c r="H2224" s="2">
        <v>45152</v>
      </c>
      <c r="I2224" s="2">
        <v>45152</v>
      </c>
      <c r="J2224" s="2">
        <v>3</v>
      </c>
      <c r="K2224" s="2">
        <v>56.382545454545451</v>
      </c>
      <c r="L2224" s="2">
        <v>11</v>
      </c>
      <c r="M2224" s="2">
        <v>311.16000000000003</v>
      </c>
      <c r="N2224" s="1" t="s">
        <v>367</v>
      </c>
      <c r="O2224" s="1">
        <v>2025</v>
      </c>
    </row>
    <row r="2225" spans="1:15" ht="15.6" x14ac:dyDescent="0.3">
      <c r="A2225" s="2" t="s">
        <v>634</v>
      </c>
      <c r="B2225" s="2" t="s">
        <v>604</v>
      </c>
      <c r="C2225" s="2" t="s">
        <v>90</v>
      </c>
      <c r="D2225" s="2">
        <v>6</v>
      </c>
      <c r="E2225" s="2">
        <v>110.09400000000001</v>
      </c>
      <c r="F2225" s="2">
        <v>6</v>
      </c>
      <c r="G2225" s="2">
        <v>205.32</v>
      </c>
      <c r="H2225" s="2">
        <v>45152</v>
      </c>
      <c r="I2225" s="2">
        <v>45152</v>
      </c>
      <c r="J2225" s="2">
        <v>2</v>
      </c>
      <c r="K2225" s="2">
        <v>36.698</v>
      </c>
      <c r="L2225" s="2">
        <v>10</v>
      </c>
      <c r="M2225" s="2">
        <v>262.85000000000002</v>
      </c>
      <c r="N2225" s="1" t="s">
        <v>367</v>
      </c>
      <c r="O2225" s="1">
        <v>2025</v>
      </c>
    </row>
    <row r="2226" spans="1:15" ht="15.6" x14ac:dyDescent="0.3">
      <c r="A2226" s="2" t="s">
        <v>635</v>
      </c>
      <c r="B2226" s="2" t="s">
        <v>606</v>
      </c>
      <c r="C2226" s="2" t="s">
        <v>90</v>
      </c>
      <c r="D2226" s="2">
        <v>9</v>
      </c>
      <c r="E2226" s="2">
        <v>179.07646153846153</v>
      </c>
      <c r="F2226" s="2">
        <v>6</v>
      </c>
      <c r="G2226" s="2">
        <v>205.32</v>
      </c>
      <c r="H2226" s="2">
        <v>45152</v>
      </c>
      <c r="I2226" s="2">
        <v>45152</v>
      </c>
      <c r="J2226" s="2">
        <v>3</v>
      </c>
      <c r="K2226" s="2">
        <v>59.692153846153843</v>
      </c>
      <c r="L2226" s="2">
        <v>12</v>
      </c>
      <c r="M2226" s="2">
        <v>307.52</v>
      </c>
      <c r="N2226" s="1" t="s">
        <v>367</v>
      </c>
      <c r="O2226" s="1">
        <v>2025</v>
      </c>
    </row>
    <row r="2227" spans="1:15" ht="15.6" x14ac:dyDescent="0.3">
      <c r="A2227" s="2" t="s">
        <v>636</v>
      </c>
      <c r="B2227" s="2" t="s">
        <v>608</v>
      </c>
      <c r="C2227" s="2" t="s">
        <v>90</v>
      </c>
      <c r="D2227" s="2">
        <v>10</v>
      </c>
      <c r="E2227" s="2">
        <v>194.37</v>
      </c>
      <c r="F2227" s="2">
        <v>6</v>
      </c>
      <c r="G2227" s="2">
        <v>205.32</v>
      </c>
      <c r="H2227" s="2">
        <v>45152</v>
      </c>
      <c r="I2227" s="2">
        <v>45152</v>
      </c>
      <c r="J2227" s="2">
        <v>2</v>
      </c>
      <c r="K2227" s="2">
        <v>38.874000000000002</v>
      </c>
      <c r="L2227" s="2">
        <v>14</v>
      </c>
      <c r="M2227" s="2">
        <v>349.73</v>
      </c>
      <c r="N2227" s="1" t="s">
        <v>367</v>
      </c>
      <c r="O2227" s="1">
        <v>2025</v>
      </c>
    </row>
    <row r="2228" spans="1:15" ht="15.6" x14ac:dyDescent="0.3">
      <c r="A2228" s="2" t="s">
        <v>637</v>
      </c>
      <c r="B2228" s="2" t="s">
        <v>610</v>
      </c>
      <c r="C2228" s="2" t="s">
        <v>90</v>
      </c>
      <c r="D2228" s="2">
        <v>7</v>
      </c>
      <c r="E2228" s="2">
        <v>156.48945454545458</v>
      </c>
      <c r="F2228" s="2">
        <v>6</v>
      </c>
      <c r="G2228" s="2">
        <v>205.32</v>
      </c>
      <c r="H2228" s="2">
        <v>45152</v>
      </c>
      <c r="I2228" s="2">
        <v>45152</v>
      </c>
      <c r="J2228" s="2">
        <v>3</v>
      </c>
      <c r="K2228" s="2">
        <v>67.066909090909107</v>
      </c>
      <c r="L2228" s="2">
        <v>10</v>
      </c>
      <c r="M2228" s="2">
        <v>278.31</v>
      </c>
      <c r="N2228" s="1" t="s">
        <v>367</v>
      </c>
      <c r="O2228" s="1">
        <v>2025</v>
      </c>
    </row>
    <row r="2229" spans="1:15" ht="15.6" x14ac:dyDescent="0.3">
      <c r="A2229" s="2" t="s">
        <v>638</v>
      </c>
      <c r="B2229" s="2" t="s">
        <v>373</v>
      </c>
      <c r="C2229" s="2" t="s">
        <v>90</v>
      </c>
      <c r="D2229" s="2">
        <v>6</v>
      </c>
      <c r="E2229" s="2">
        <v>1244.9295</v>
      </c>
      <c r="F2229" s="2">
        <v>5</v>
      </c>
      <c r="G2229" s="2">
        <v>1740.5</v>
      </c>
      <c r="H2229" s="2">
        <v>45152</v>
      </c>
      <c r="I2229" s="2">
        <v>45152</v>
      </c>
      <c r="J2229" s="2">
        <v>4</v>
      </c>
      <c r="K2229" s="2">
        <v>829.95299999999997</v>
      </c>
      <c r="L2229" s="2">
        <v>7</v>
      </c>
      <c r="M2229" s="2">
        <v>1944.56</v>
      </c>
      <c r="N2229" s="1" t="s">
        <v>367</v>
      </c>
      <c r="O2229" s="1">
        <v>2025</v>
      </c>
    </row>
    <row r="2230" spans="1:15" ht="15.6" x14ac:dyDescent="0.3">
      <c r="A2230" s="2" t="s">
        <v>639</v>
      </c>
      <c r="B2230" s="2" t="s">
        <v>611</v>
      </c>
      <c r="C2230" s="2" t="s">
        <v>201</v>
      </c>
      <c r="D2230" s="2">
        <v>4</v>
      </c>
      <c r="E2230" s="2">
        <v>268.37399999999991</v>
      </c>
      <c r="F2230" s="2">
        <v>10</v>
      </c>
      <c r="G2230" s="2">
        <v>826</v>
      </c>
      <c r="H2230" s="2">
        <v>45152</v>
      </c>
      <c r="I2230" s="2">
        <v>45152</v>
      </c>
      <c r="J2230" s="2">
        <v>2</v>
      </c>
      <c r="K2230" s="2">
        <v>134.18699999999995</v>
      </c>
      <c r="L2230" s="2">
        <v>12</v>
      </c>
      <c r="M2230" s="2">
        <v>948.26</v>
      </c>
      <c r="N2230" s="1" t="s">
        <v>367</v>
      </c>
      <c r="O2230" s="1">
        <v>2025</v>
      </c>
    </row>
    <row r="2231" spans="1:15" ht="15.6" x14ac:dyDescent="0.3">
      <c r="A2231" s="2" t="s">
        <v>640</v>
      </c>
      <c r="B2231" s="2" t="s">
        <v>374</v>
      </c>
      <c r="C2231" s="2" t="s">
        <v>90</v>
      </c>
      <c r="D2231" s="2">
        <v>10</v>
      </c>
      <c r="E2231" s="2">
        <v>292.85454545454542</v>
      </c>
      <c r="F2231" s="2">
        <v>10</v>
      </c>
      <c r="G2231" s="2">
        <v>342.2</v>
      </c>
      <c r="H2231" s="2">
        <v>45092</v>
      </c>
      <c r="I2231" s="2">
        <v>45092</v>
      </c>
      <c r="J2231" s="2">
        <v>2</v>
      </c>
      <c r="K2231" s="2">
        <v>58.570909090909083</v>
      </c>
      <c r="L2231" s="2">
        <v>18</v>
      </c>
      <c r="M2231" s="2">
        <v>539.79999999999995</v>
      </c>
      <c r="N2231" s="1" t="s">
        <v>367</v>
      </c>
      <c r="O2231" s="1">
        <v>2025</v>
      </c>
    </row>
    <row r="2232" spans="1:15" ht="15.6" x14ac:dyDescent="0.3">
      <c r="A2232" s="2" t="s">
        <v>641</v>
      </c>
      <c r="B2232" s="2" t="s">
        <v>612</v>
      </c>
      <c r="C2232" s="2" t="s">
        <v>261</v>
      </c>
      <c r="D2232" s="2">
        <v>4</v>
      </c>
      <c r="E2232" s="2">
        <v>289.64</v>
      </c>
      <c r="F2232" s="2">
        <v>0</v>
      </c>
      <c r="G2232" s="2">
        <v>0</v>
      </c>
      <c r="H2232" s="2">
        <v>45152</v>
      </c>
      <c r="I2232" s="2">
        <v>45152</v>
      </c>
      <c r="J2232" s="2"/>
      <c r="K2232" s="2">
        <v>0</v>
      </c>
      <c r="L2232" s="2">
        <v>4</v>
      </c>
      <c r="M2232" s="2">
        <v>289.64</v>
      </c>
      <c r="N2232" s="1" t="s">
        <v>367</v>
      </c>
      <c r="O2232" s="1">
        <v>2025</v>
      </c>
    </row>
    <row r="2233" spans="1:15" ht="15.6" x14ac:dyDescent="0.3">
      <c r="A2233" s="2" t="s">
        <v>642</v>
      </c>
      <c r="B2233" s="2" t="s">
        <v>613</v>
      </c>
      <c r="C2233" s="2" t="s">
        <v>90</v>
      </c>
      <c r="D2233" s="2">
        <v>3</v>
      </c>
      <c r="E2233" s="2">
        <v>1286.4360000000001</v>
      </c>
      <c r="F2233" s="2">
        <v>0</v>
      </c>
      <c r="G2233" s="2">
        <v>0</v>
      </c>
      <c r="H2233" s="2">
        <v>45152</v>
      </c>
      <c r="I2233" s="2">
        <v>45152</v>
      </c>
      <c r="J2233" s="2"/>
      <c r="K2233" s="2">
        <v>0</v>
      </c>
      <c r="L2233" s="2">
        <v>3</v>
      </c>
      <c r="M2233" s="2">
        <v>1286.4360000000001</v>
      </c>
      <c r="N2233" s="1" t="s">
        <v>367</v>
      </c>
      <c r="O2233" s="1">
        <v>2025</v>
      </c>
    </row>
    <row r="2234" spans="1:15" ht="15.6" x14ac:dyDescent="0.3">
      <c r="A2234" s="2" t="s">
        <v>643</v>
      </c>
      <c r="B2234" s="2" t="s">
        <v>375</v>
      </c>
      <c r="C2234" s="2" t="s">
        <v>90</v>
      </c>
      <c r="D2234" s="2">
        <v>0</v>
      </c>
      <c r="E2234" s="2">
        <v>0</v>
      </c>
      <c r="F2234" s="2">
        <v>0</v>
      </c>
      <c r="G2234" s="2">
        <v>0</v>
      </c>
      <c r="H2234" s="2">
        <v>45092</v>
      </c>
      <c r="I2234" s="2">
        <v>45092</v>
      </c>
      <c r="J2234" s="2"/>
      <c r="K2234" s="2">
        <v>0</v>
      </c>
      <c r="L2234" s="2">
        <v>0</v>
      </c>
      <c r="M2234" s="2">
        <v>0</v>
      </c>
      <c r="N2234" s="1" t="s">
        <v>367</v>
      </c>
      <c r="O2234" s="1">
        <v>2025</v>
      </c>
    </row>
    <row r="2235" spans="1:15" ht="15.6" x14ac:dyDescent="0.3">
      <c r="A2235" s="2" t="s">
        <v>644</v>
      </c>
      <c r="B2235" s="2" t="s">
        <v>508</v>
      </c>
      <c r="C2235" s="2" t="s">
        <v>90</v>
      </c>
      <c r="D2235" s="2">
        <v>0</v>
      </c>
      <c r="E2235" s="2">
        <v>0</v>
      </c>
      <c r="F2235" s="2">
        <v>3</v>
      </c>
      <c r="G2235" s="2">
        <v>15930</v>
      </c>
      <c r="H2235" s="2">
        <v>45092</v>
      </c>
      <c r="I2235" s="2">
        <v>45092</v>
      </c>
      <c r="J2235" s="2"/>
      <c r="K2235" s="2">
        <v>0</v>
      </c>
      <c r="L2235" s="2">
        <v>3</v>
      </c>
      <c r="M2235" s="2">
        <v>15930</v>
      </c>
      <c r="N2235" s="1" t="s">
        <v>367</v>
      </c>
      <c r="O2235" s="1">
        <v>2025</v>
      </c>
    </row>
    <row r="2236" spans="1:15" ht="15.6" x14ac:dyDescent="0.3">
      <c r="A2236" s="2" t="s">
        <v>645</v>
      </c>
      <c r="B2236" s="2" t="s">
        <v>509</v>
      </c>
      <c r="C2236" s="2" t="s">
        <v>90</v>
      </c>
      <c r="D2236" s="2">
        <v>0</v>
      </c>
      <c r="E2236" s="2">
        <v>0</v>
      </c>
      <c r="F2236" s="2">
        <v>3</v>
      </c>
      <c r="G2236" s="2">
        <v>15930</v>
      </c>
      <c r="H2236" s="2">
        <v>45092</v>
      </c>
      <c r="I2236" s="2">
        <v>45092</v>
      </c>
      <c r="J2236" s="2"/>
      <c r="K2236" s="2">
        <v>0</v>
      </c>
      <c r="L2236" s="2">
        <v>3</v>
      </c>
      <c r="M2236" s="2">
        <v>15930</v>
      </c>
      <c r="N2236" s="1" t="s">
        <v>367</v>
      </c>
      <c r="O2236" s="1">
        <v>2025</v>
      </c>
    </row>
    <row r="2237" spans="1:15" ht="15.6" x14ac:dyDescent="0.3">
      <c r="A2237" s="2" t="s">
        <v>646</v>
      </c>
      <c r="B2237" s="2" t="s">
        <v>614</v>
      </c>
      <c r="C2237" s="2" t="s">
        <v>90</v>
      </c>
      <c r="D2237" s="2">
        <v>5</v>
      </c>
      <c r="E2237" s="2">
        <v>333.35</v>
      </c>
      <c r="F2237" s="2">
        <v>12</v>
      </c>
      <c r="G2237" s="2">
        <v>1840.8</v>
      </c>
      <c r="H2237" s="2">
        <v>45152</v>
      </c>
      <c r="I2237" s="2">
        <v>45152</v>
      </c>
      <c r="J2237" s="2">
        <v>17</v>
      </c>
      <c r="K2237" s="2">
        <v>1133.3900000000001</v>
      </c>
      <c r="L2237" s="2">
        <v>0</v>
      </c>
      <c r="M2237" s="2"/>
      <c r="N2237" s="1" t="s">
        <v>367</v>
      </c>
      <c r="O2237" s="1">
        <v>2025</v>
      </c>
    </row>
    <row r="2238" spans="1:15" ht="15.6" x14ac:dyDescent="0.3">
      <c r="A2238" s="2" t="s">
        <v>647</v>
      </c>
      <c r="B2238" s="2" t="s">
        <v>615</v>
      </c>
      <c r="C2238" s="2" t="s">
        <v>90</v>
      </c>
      <c r="D2238" s="2">
        <v>0</v>
      </c>
      <c r="E2238" s="2">
        <v>0</v>
      </c>
      <c r="F2238" s="2">
        <v>0</v>
      </c>
      <c r="G2238" s="2">
        <v>0</v>
      </c>
      <c r="H2238" s="2">
        <v>45152</v>
      </c>
      <c r="I2238" s="2">
        <v>45152</v>
      </c>
      <c r="J2238" s="2"/>
      <c r="K2238" s="2">
        <v>0</v>
      </c>
      <c r="L2238" s="2">
        <v>0</v>
      </c>
      <c r="M2238" s="2">
        <v>0</v>
      </c>
      <c r="N2238" s="1" t="s">
        <v>367</v>
      </c>
      <c r="O2238" s="1">
        <v>2025</v>
      </c>
    </row>
    <row r="2239" spans="1:15" ht="15.6" x14ac:dyDescent="0.3">
      <c r="A2239" s="2" t="s">
        <v>648</v>
      </c>
      <c r="B2239" s="2" t="s">
        <v>709</v>
      </c>
      <c r="C2239" s="2" t="s">
        <v>570</v>
      </c>
      <c r="D2239" s="2">
        <v>3</v>
      </c>
      <c r="E2239" s="2">
        <v>3345</v>
      </c>
      <c r="F2239" s="2">
        <v>0</v>
      </c>
      <c r="G2239" s="2">
        <v>0</v>
      </c>
      <c r="H2239" s="2">
        <v>45397</v>
      </c>
      <c r="I2239" s="2">
        <v>45397</v>
      </c>
      <c r="J2239" s="2"/>
      <c r="K2239" s="2">
        <v>0</v>
      </c>
      <c r="L2239" s="2">
        <v>3</v>
      </c>
      <c r="M2239" s="2">
        <v>3345</v>
      </c>
      <c r="N2239" s="1" t="s">
        <v>367</v>
      </c>
      <c r="O2239" s="1">
        <v>2025</v>
      </c>
    </row>
    <row r="2240" spans="1:15" ht="15.6" x14ac:dyDescent="0.3">
      <c r="A2240" s="2" t="s">
        <v>649</v>
      </c>
      <c r="B2240" s="2" t="s">
        <v>710</v>
      </c>
      <c r="C2240" s="2" t="s">
        <v>570</v>
      </c>
      <c r="D2240" s="2">
        <v>3</v>
      </c>
      <c r="E2240" s="2">
        <v>13806</v>
      </c>
      <c r="F2240" s="2">
        <v>0</v>
      </c>
      <c r="G2240" s="2">
        <v>0</v>
      </c>
      <c r="H2240" s="2">
        <v>45397</v>
      </c>
      <c r="I2240" s="2">
        <v>45397</v>
      </c>
      <c r="J2240" s="2"/>
      <c r="K2240" s="2">
        <v>0</v>
      </c>
      <c r="L2240" s="2">
        <v>3</v>
      </c>
      <c r="M2240" s="2">
        <v>13806</v>
      </c>
      <c r="N2240" s="1" t="s">
        <v>367</v>
      </c>
      <c r="O2240" s="1">
        <v>2025</v>
      </c>
    </row>
    <row r="2241" spans="1:15" ht="15.6" x14ac:dyDescent="0.3">
      <c r="A2241" s="2" t="s">
        <v>650</v>
      </c>
      <c r="B2241" s="2" t="s">
        <v>377</v>
      </c>
      <c r="C2241" s="2" t="s">
        <v>90</v>
      </c>
      <c r="D2241" s="2">
        <v>6</v>
      </c>
      <c r="E2241" s="2">
        <v>24691.5</v>
      </c>
      <c r="F2241" s="2">
        <v>0</v>
      </c>
      <c r="G2241" s="2">
        <v>0</v>
      </c>
      <c r="H2241" s="2">
        <v>45092</v>
      </c>
      <c r="I2241" s="2">
        <v>45092</v>
      </c>
      <c r="J2241" s="2"/>
      <c r="K2241" s="2">
        <v>0</v>
      </c>
      <c r="L2241" s="2">
        <v>6</v>
      </c>
      <c r="M2241" s="2">
        <v>24691.5</v>
      </c>
      <c r="N2241" s="1" t="s">
        <v>367</v>
      </c>
      <c r="O2241" s="1">
        <v>2025</v>
      </c>
    </row>
    <row r="2242" spans="1:15" ht="15.6" x14ac:dyDescent="0.3">
      <c r="A2242" s="2" t="s">
        <v>651</v>
      </c>
      <c r="B2242" s="2" t="s">
        <v>378</v>
      </c>
      <c r="C2242" s="2" t="s">
        <v>90</v>
      </c>
      <c r="D2242" s="2">
        <v>0</v>
      </c>
      <c r="E2242" s="2">
        <v>0</v>
      </c>
      <c r="F2242" s="2">
        <v>0</v>
      </c>
      <c r="G2242" s="2">
        <v>0</v>
      </c>
      <c r="H2242" s="2">
        <v>45092</v>
      </c>
      <c r="I2242" s="2">
        <v>45092</v>
      </c>
      <c r="J2242" s="2"/>
      <c r="K2242" s="2">
        <v>0</v>
      </c>
      <c r="L2242" s="2">
        <v>0</v>
      </c>
      <c r="M2242" s="2">
        <v>0</v>
      </c>
      <c r="N2242" s="1" t="s">
        <v>367</v>
      </c>
      <c r="O2242" s="1">
        <v>2025</v>
      </c>
    </row>
    <row r="2243" spans="1:15" ht="15.6" x14ac:dyDescent="0.3">
      <c r="A2243" s="2" t="s">
        <v>652</v>
      </c>
      <c r="B2243" s="2" t="s">
        <v>711</v>
      </c>
      <c r="C2243" s="2" t="s">
        <v>90</v>
      </c>
      <c r="D2243" s="2">
        <v>0</v>
      </c>
      <c r="E2243" s="2">
        <v>0</v>
      </c>
      <c r="F2243" s="2">
        <v>0</v>
      </c>
      <c r="G2243" s="2">
        <v>0</v>
      </c>
      <c r="H2243" s="2">
        <v>45397</v>
      </c>
      <c r="I2243" s="2">
        <v>45397</v>
      </c>
      <c r="J2243" s="2"/>
      <c r="K2243" s="2">
        <v>0</v>
      </c>
      <c r="L2243" s="2">
        <v>0</v>
      </c>
      <c r="M2243" s="2">
        <v>0</v>
      </c>
      <c r="N2243" s="1" t="s">
        <v>367</v>
      </c>
      <c r="O2243" s="1">
        <v>2025</v>
      </c>
    </row>
    <row r="2244" spans="1:15" ht="15.6" x14ac:dyDescent="0.3">
      <c r="A2244" s="2" t="s">
        <v>653</v>
      </c>
      <c r="B2244" s="2" t="s">
        <v>712</v>
      </c>
      <c r="C2244" s="2" t="s">
        <v>90</v>
      </c>
      <c r="D2244" s="2">
        <v>0</v>
      </c>
      <c r="E2244" s="2">
        <v>0</v>
      </c>
      <c r="F2244" s="2">
        <v>0</v>
      </c>
      <c r="G2244" s="2">
        <v>0</v>
      </c>
      <c r="H2244" s="2">
        <v>45397</v>
      </c>
      <c r="I2244" s="2">
        <v>45397</v>
      </c>
      <c r="J2244" s="2"/>
      <c r="K2244" s="2">
        <v>0</v>
      </c>
      <c r="L2244" s="2">
        <v>0</v>
      </c>
      <c r="M2244" s="2">
        <v>0</v>
      </c>
      <c r="N2244" s="1" t="s">
        <v>367</v>
      </c>
      <c r="O2244" s="1">
        <v>2025</v>
      </c>
    </row>
    <row r="2245" spans="1:15" ht="15.6" x14ac:dyDescent="0.3">
      <c r="A2245" s="2" t="s">
        <v>713</v>
      </c>
      <c r="B2245" s="2" t="s">
        <v>714</v>
      </c>
      <c r="C2245" s="2" t="s">
        <v>90</v>
      </c>
      <c r="D2245" s="2">
        <v>0</v>
      </c>
      <c r="E2245" s="2">
        <v>0</v>
      </c>
      <c r="F2245" s="2">
        <v>0</v>
      </c>
      <c r="G2245" s="2">
        <v>0</v>
      </c>
      <c r="H2245" s="2">
        <v>45397</v>
      </c>
      <c r="I2245" s="2">
        <v>45397</v>
      </c>
      <c r="J2245" s="2"/>
      <c r="K2245" s="2">
        <v>0</v>
      </c>
      <c r="L2245" s="2">
        <v>0</v>
      </c>
      <c r="M2245" s="2">
        <v>0</v>
      </c>
      <c r="N2245" s="1" t="s">
        <v>367</v>
      </c>
      <c r="O2245" s="1">
        <v>2025</v>
      </c>
    </row>
    <row r="2246" spans="1:15" ht="15.6" x14ac:dyDescent="0.3">
      <c r="A2246" s="2" t="s">
        <v>715</v>
      </c>
      <c r="B2246" s="2" t="s">
        <v>381</v>
      </c>
      <c r="C2246" s="2" t="s">
        <v>90</v>
      </c>
      <c r="D2246" s="2">
        <v>0</v>
      </c>
      <c r="E2246" s="2">
        <v>0</v>
      </c>
      <c r="F2246" s="2">
        <v>0</v>
      </c>
      <c r="G2246" s="2">
        <v>0</v>
      </c>
      <c r="H2246" s="2">
        <v>45397</v>
      </c>
      <c r="I2246" s="2">
        <v>45397</v>
      </c>
      <c r="J2246" s="2"/>
      <c r="K2246" s="2">
        <v>0</v>
      </c>
      <c r="L2246" s="2">
        <v>0</v>
      </c>
      <c r="M2246" s="2">
        <v>0</v>
      </c>
      <c r="N2246" s="1" t="s">
        <v>367</v>
      </c>
      <c r="O2246" s="1">
        <v>2025</v>
      </c>
    </row>
    <row r="2247" spans="1:15" ht="15.6" x14ac:dyDescent="0.3">
      <c r="A2247" s="2" t="s">
        <v>13</v>
      </c>
      <c r="B2247" s="2" t="s">
        <v>14</v>
      </c>
      <c r="C2247" s="2" t="s">
        <v>90</v>
      </c>
      <c r="D2247" s="2">
        <v>77</v>
      </c>
      <c r="E2247" s="2">
        <v>10429.730473047304</v>
      </c>
      <c r="F2247" s="2"/>
      <c r="G2247" s="2"/>
      <c r="H2247" s="2">
        <v>45834</v>
      </c>
      <c r="I2247" s="2">
        <v>45834</v>
      </c>
      <c r="J2247" s="2">
        <f>14+15+22</f>
        <v>51</v>
      </c>
      <c r="K2247" s="2">
        <f>+E2247/D2247*J2247</f>
        <v>6908.0033003300332</v>
      </c>
      <c r="L2247" s="2">
        <f>+D2247-J2247</f>
        <v>26</v>
      </c>
      <c r="M2247" s="2">
        <f>+E2247+G2247-K2247</f>
        <v>3521.7271727172711</v>
      </c>
      <c r="N2247" s="1" t="s">
        <v>367</v>
      </c>
      <c r="O2247" s="1">
        <v>2025</v>
      </c>
    </row>
    <row r="2248" spans="1:15" ht="15.6" x14ac:dyDescent="0.3">
      <c r="A2248" s="2" t="s">
        <v>257</v>
      </c>
      <c r="B2248" s="2" t="s">
        <v>524</v>
      </c>
      <c r="C2248" s="2" t="s">
        <v>90</v>
      </c>
      <c r="D2248" s="2">
        <v>46</v>
      </c>
      <c r="E2248" s="2">
        <v>9405.3604093567246</v>
      </c>
      <c r="F2248" s="2"/>
      <c r="G2248" s="2"/>
      <c r="H2248" s="2">
        <v>45763</v>
      </c>
      <c r="I2248" s="2">
        <v>45763</v>
      </c>
      <c r="J2248" s="2">
        <f>5+4+6</f>
        <v>15</v>
      </c>
      <c r="K2248" s="2">
        <f t="shared" ref="K2248:K2254" si="49">+E2248/D2248*J2248</f>
        <v>3066.965350877193</v>
      </c>
      <c r="L2248" s="2">
        <f t="shared" ref="L2248:L2255" si="50">+D2248-J2248</f>
        <v>31</v>
      </c>
      <c r="M2248" s="2">
        <f>+E2248+G2248-K2248</f>
        <v>6338.3950584795311</v>
      </c>
      <c r="N2248" s="1" t="s">
        <v>382</v>
      </c>
      <c r="O2248" s="1">
        <v>2025</v>
      </c>
    </row>
    <row r="2249" spans="1:15" ht="15.6" x14ac:dyDescent="0.3">
      <c r="A2249" s="2" t="s">
        <v>259</v>
      </c>
      <c r="B2249" s="2" t="s">
        <v>525</v>
      </c>
      <c r="C2249" s="2" t="s">
        <v>90</v>
      </c>
      <c r="D2249" s="2">
        <v>45</v>
      </c>
      <c r="E2249" s="2">
        <v>16549.885714285712</v>
      </c>
      <c r="F2249" s="2"/>
      <c r="G2249" s="2"/>
      <c r="H2249" s="2">
        <v>45763</v>
      </c>
      <c r="I2249" s="2">
        <v>45763</v>
      </c>
      <c r="J2249" s="2">
        <f>11+10+9</f>
        <v>30</v>
      </c>
      <c r="K2249" s="2">
        <f t="shared" si="49"/>
        <v>11033.257142857141</v>
      </c>
      <c r="L2249" s="2">
        <f t="shared" si="50"/>
        <v>15</v>
      </c>
      <c r="M2249" s="2">
        <f t="shared" ref="M2249:M2255" si="51">+E2249+G2249-K2249</f>
        <v>5516.6285714285714</v>
      </c>
      <c r="N2249" s="1" t="s">
        <v>382</v>
      </c>
      <c r="O2249" s="1">
        <v>2025</v>
      </c>
    </row>
    <row r="2250" spans="1:15" ht="15.6" x14ac:dyDescent="0.3">
      <c r="A2250" s="2" t="s">
        <v>260</v>
      </c>
      <c r="B2250" s="2" t="s">
        <v>17</v>
      </c>
      <c r="C2250" s="2" t="s">
        <v>261</v>
      </c>
      <c r="D2250" s="2">
        <v>15</v>
      </c>
      <c r="E2250" s="2">
        <v>5187.1812500000005</v>
      </c>
      <c r="F2250" s="2"/>
      <c r="G2250" s="2"/>
      <c r="H2250" s="2">
        <v>45763</v>
      </c>
      <c r="I2250" s="2">
        <v>45763</v>
      </c>
      <c r="J2250" s="2">
        <v>0</v>
      </c>
      <c r="K2250" s="2">
        <f t="shared" si="49"/>
        <v>0</v>
      </c>
      <c r="L2250" s="2">
        <f t="shared" si="50"/>
        <v>15</v>
      </c>
      <c r="M2250" s="2">
        <f t="shared" si="51"/>
        <v>5187.1812500000005</v>
      </c>
      <c r="N2250" s="1" t="s">
        <v>382</v>
      </c>
      <c r="O2250" s="1">
        <v>2025</v>
      </c>
    </row>
    <row r="2251" spans="1:15" ht="15.6" x14ac:dyDescent="0.3">
      <c r="A2251" s="2" t="s">
        <v>262</v>
      </c>
      <c r="B2251" s="2" t="s">
        <v>18</v>
      </c>
      <c r="C2251" s="2" t="s">
        <v>261</v>
      </c>
      <c r="D2251" s="2">
        <v>12</v>
      </c>
      <c r="E2251" s="2">
        <v>4160.3049230769229</v>
      </c>
      <c r="F2251" s="2"/>
      <c r="G2251" s="2"/>
      <c r="H2251" s="2">
        <v>45763</v>
      </c>
      <c r="I2251" s="2">
        <v>45763</v>
      </c>
      <c r="J2251" s="2">
        <v>1</v>
      </c>
      <c r="K2251" s="2">
        <f t="shared" si="49"/>
        <v>346.69207692307691</v>
      </c>
      <c r="L2251" s="2">
        <f t="shared" si="50"/>
        <v>11</v>
      </c>
      <c r="M2251" s="2">
        <f t="shared" si="51"/>
        <v>3813.612846153846</v>
      </c>
      <c r="N2251" s="1" t="s">
        <v>382</v>
      </c>
      <c r="O2251" s="1">
        <v>2025</v>
      </c>
    </row>
    <row r="2252" spans="1:15" ht="15.6" x14ac:dyDescent="0.3">
      <c r="A2252" s="2" t="s">
        <v>263</v>
      </c>
      <c r="B2252" s="2" t="s">
        <v>19</v>
      </c>
      <c r="C2252" s="2" t="s">
        <v>261</v>
      </c>
      <c r="D2252" s="2">
        <v>2</v>
      </c>
      <c r="E2252" s="2">
        <v>719.98</v>
      </c>
      <c r="F2252" s="2"/>
      <c r="G2252" s="2"/>
      <c r="H2252" s="2">
        <v>45086</v>
      </c>
      <c r="I2252" s="2">
        <v>45086</v>
      </c>
      <c r="J2252" s="2">
        <v>0</v>
      </c>
      <c r="K2252" s="2">
        <f t="shared" si="49"/>
        <v>0</v>
      </c>
      <c r="L2252" s="2">
        <f t="shared" si="50"/>
        <v>2</v>
      </c>
      <c r="M2252" s="2">
        <f t="shared" si="51"/>
        <v>719.98</v>
      </c>
      <c r="N2252" s="1" t="s">
        <v>382</v>
      </c>
      <c r="O2252" s="1">
        <v>2025</v>
      </c>
    </row>
    <row r="2253" spans="1:15" ht="15.6" x14ac:dyDescent="0.3">
      <c r="A2253" s="2" t="s">
        <v>392</v>
      </c>
      <c r="B2253" s="2" t="s">
        <v>526</v>
      </c>
      <c r="C2253" s="2" t="s">
        <v>261</v>
      </c>
      <c r="D2253" s="2">
        <v>0</v>
      </c>
      <c r="E2253" s="2">
        <v>0</v>
      </c>
      <c r="F2253" s="2"/>
      <c r="G2253" s="2"/>
      <c r="H2253" s="2">
        <v>45763</v>
      </c>
      <c r="I2253" s="2">
        <v>45763</v>
      </c>
      <c r="J2253" s="2">
        <v>0</v>
      </c>
      <c r="K2253" s="2">
        <v>0</v>
      </c>
      <c r="L2253" s="2">
        <f t="shared" si="50"/>
        <v>0</v>
      </c>
      <c r="M2253" s="2">
        <v>0</v>
      </c>
      <c r="N2253" s="1" t="s">
        <v>382</v>
      </c>
      <c r="O2253" s="1">
        <v>2025</v>
      </c>
    </row>
    <row r="2254" spans="1:15" ht="15.6" x14ac:dyDescent="0.3">
      <c r="A2254" s="2" t="s">
        <v>420</v>
      </c>
      <c r="B2254" s="2" t="s">
        <v>527</v>
      </c>
      <c r="C2254" s="2" t="s">
        <v>261</v>
      </c>
      <c r="D2254" s="2">
        <v>9</v>
      </c>
      <c r="E2254" s="2">
        <v>3026.7</v>
      </c>
      <c r="F2254" s="2"/>
      <c r="G2254" s="2"/>
      <c r="H2254" s="2">
        <v>45763</v>
      </c>
      <c r="I2254" s="2">
        <v>45763</v>
      </c>
      <c r="J2254" s="2">
        <v>0</v>
      </c>
      <c r="K2254" s="2">
        <f t="shared" si="49"/>
        <v>0</v>
      </c>
      <c r="L2254" s="2">
        <f t="shared" si="50"/>
        <v>9</v>
      </c>
      <c r="M2254" s="2">
        <f t="shared" si="51"/>
        <v>3026.7</v>
      </c>
      <c r="N2254" s="1" t="s">
        <v>382</v>
      </c>
      <c r="O2254" s="1">
        <v>2025</v>
      </c>
    </row>
    <row r="2255" spans="1:15" ht="15.6" x14ac:dyDescent="0.3">
      <c r="A2255" s="2" t="s">
        <v>422</v>
      </c>
      <c r="B2255" s="2" t="s">
        <v>687</v>
      </c>
      <c r="C2255" s="2" t="s">
        <v>261</v>
      </c>
      <c r="D2255" s="2">
        <v>4</v>
      </c>
      <c r="E2255" s="2">
        <v>3768.92</v>
      </c>
      <c r="F2255" s="2"/>
      <c r="G2255" s="2"/>
      <c r="H2255" s="2">
        <v>45763</v>
      </c>
      <c r="I2255" s="2">
        <v>45763</v>
      </c>
      <c r="J2255" s="2">
        <v>0</v>
      </c>
      <c r="K2255" s="2">
        <f>+E2255/D2255*J2255</f>
        <v>0</v>
      </c>
      <c r="L2255" s="2">
        <f t="shared" si="50"/>
        <v>4</v>
      </c>
      <c r="M2255" s="2">
        <f t="shared" si="51"/>
        <v>3768.92</v>
      </c>
      <c r="N2255" s="1" t="s">
        <v>382</v>
      </c>
      <c r="O2255" s="1">
        <v>2025</v>
      </c>
    </row>
    <row r="2256" spans="1:15" ht="15.6" x14ac:dyDescent="0.3">
      <c r="A2256" s="2" t="s">
        <v>83</v>
      </c>
      <c r="B2256" s="2" t="s">
        <v>84</v>
      </c>
      <c r="C2256" s="2" t="s">
        <v>85</v>
      </c>
      <c r="D2256" s="2">
        <v>988.69998178506376</v>
      </c>
      <c r="E2256" s="2">
        <v>444100</v>
      </c>
      <c r="F2256" s="2">
        <f>+G2256/274.5</f>
        <v>3220.4007285974499</v>
      </c>
      <c r="G2256" s="2">
        <f>581000+303000</f>
        <v>884000</v>
      </c>
      <c r="H2256" s="2">
        <v>45835</v>
      </c>
      <c r="I2256" s="2">
        <v>45835</v>
      </c>
      <c r="J2256" s="2">
        <v>1316.2112932604737</v>
      </c>
      <c r="K2256" s="2">
        <f>301700+417300+383400</f>
        <v>1102400</v>
      </c>
      <c r="L2256" s="2">
        <v>988.69998178506376</v>
      </c>
      <c r="M2256" s="2">
        <f>+E2256+G2256-K2256</f>
        <v>225700</v>
      </c>
      <c r="N2256" s="1" t="s">
        <v>382</v>
      </c>
      <c r="O2256" s="1">
        <v>2025</v>
      </c>
    </row>
    <row r="2257" spans="1:15" ht="15.6" x14ac:dyDescent="0.3">
      <c r="A2257" s="2" t="s">
        <v>86</v>
      </c>
      <c r="B2257" s="2" t="s">
        <v>87</v>
      </c>
      <c r="C2257" s="2" t="s">
        <v>85</v>
      </c>
      <c r="D2257" s="2">
        <v>0</v>
      </c>
      <c r="E2257" s="2">
        <v>0</v>
      </c>
      <c r="F2257" s="2">
        <f>+G2257/274.5</f>
        <v>0</v>
      </c>
      <c r="G2257" s="2">
        <v>0</v>
      </c>
      <c r="H2257" s="2">
        <v>45835</v>
      </c>
      <c r="I2257" s="2">
        <v>45835</v>
      </c>
      <c r="J2257" s="2"/>
      <c r="K2257" s="2">
        <v>0</v>
      </c>
      <c r="L2257" s="2"/>
      <c r="M2257" s="2">
        <f>+E2257+G2257-K2257</f>
        <v>0</v>
      </c>
      <c r="N2257" s="1" t="s">
        <v>382</v>
      </c>
      <c r="O2257" s="1">
        <v>2025</v>
      </c>
    </row>
    <row r="2258" spans="1:15" ht="15.6" x14ac:dyDescent="0.3">
      <c r="A2258" s="2" t="s">
        <v>88</v>
      </c>
      <c r="B2258" s="2" t="s">
        <v>89</v>
      </c>
      <c r="C2258" s="2" t="s">
        <v>90</v>
      </c>
      <c r="D2258" s="2">
        <v>8</v>
      </c>
      <c r="E2258" s="2">
        <v>1609.2115384615383</v>
      </c>
      <c r="F2258" s="2">
        <v>0</v>
      </c>
      <c r="G2258" s="2">
        <v>0</v>
      </c>
      <c r="H2258" s="2">
        <v>45092</v>
      </c>
      <c r="I2258" s="2">
        <v>45092</v>
      </c>
      <c r="J2258" s="2">
        <f>1+1</f>
        <v>2</v>
      </c>
      <c r="K2258" s="2">
        <f>+E2258/D2258*J2258</f>
        <v>402.30288461538458</v>
      </c>
      <c r="L2258" s="2">
        <f>+D2258+F2258-J2258</f>
        <v>6</v>
      </c>
      <c r="M2258" s="2">
        <f t="shared" ref="M2258:M2321" si="52">+E2258+G2258-K2258</f>
        <v>1206.9086538461538</v>
      </c>
      <c r="N2258" s="1" t="s">
        <v>382</v>
      </c>
      <c r="O2258" s="1">
        <v>2025</v>
      </c>
    </row>
    <row r="2259" spans="1:15" ht="15.6" x14ac:dyDescent="0.3">
      <c r="A2259" s="2" t="s">
        <v>91</v>
      </c>
      <c r="B2259" s="2" t="s">
        <v>528</v>
      </c>
      <c r="C2259" s="2" t="s">
        <v>90</v>
      </c>
      <c r="D2259" s="2">
        <v>3</v>
      </c>
      <c r="E2259" s="2">
        <v>840.01250000000016</v>
      </c>
      <c r="F2259" s="2">
        <v>0</v>
      </c>
      <c r="G2259" s="2">
        <v>0</v>
      </c>
      <c r="H2259" s="2">
        <v>45092</v>
      </c>
      <c r="I2259" s="2">
        <v>45092</v>
      </c>
      <c r="J2259" s="2">
        <v>0</v>
      </c>
      <c r="K2259" s="2">
        <f>+E2259/D2259*J2259</f>
        <v>0</v>
      </c>
      <c r="L2259" s="2">
        <f>+D2259+F2259-J2259</f>
        <v>3</v>
      </c>
      <c r="M2259" s="2">
        <f t="shared" si="52"/>
        <v>840.01250000000016</v>
      </c>
      <c r="N2259" s="1" t="s">
        <v>382</v>
      </c>
      <c r="O2259" s="1">
        <v>2025</v>
      </c>
    </row>
    <row r="2260" spans="1:15" ht="15.6" x14ac:dyDescent="0.3">
      <c r="A2260" s="2" t="s">
        <v>96</v>
      </c>
      <c r="B2260" s="2" t="s">
        <v>737</v>
      </c>
      <c r="C2260" s="2" t="s">
        <v>90</v>
      </c>
      <c r="D2260" s="2">
        <v>0</v>
      </c>
      <c r="E2260" s="2">
        <v>0</v>
      </c>
      <c r="F2260" s="2">
        <v>12</v>
      </c>
      <c r="G2260" s="2">
        <f>2148+386.64</f>
        <v>2534.64</v>
      </c>
      <c r="H2260" s="2">
        <v>45092</v>
      </c>
      <c r="I2260" s="2">
        <v>45092</v>
      </c>
      <c r="J2260" s="2">
        <f>2+3</f>
        <v>5</v>
      </c>
      <c r="K2260" s="2">
        <f>+G2260/F2260*J2260</f>
        <v>1056.0999999999999</v>
      </c>
      <c r="L2260" s="2">
        <f t="shared" ref="L2260:L2309" si="53">+D2260+F2260-J2260</f>
        <v>7</v>
      </c>
      <c r="M2260" s="2">
        <f t="shared" si="52"/>
        <v>1478.54</v>
      </c>
      <c r="N2260" s="1" t="s">
        <v>382</v>
      </c>
      <c r="O2260" s="1">
        <v>2025</v>
      </c>
    </row>
    <row r="2261" spans="1:15" ht="15.6" x14ac:dyDescent="0.3">
      <c r="A2261" s="2" t="s">
        <v>100</v>
      </c>
      <c r="B2261" s="2" t="s">
        <v>101</v>
      </c>
      <c r="C2261" s="2" t="s">
        <v>90</v>
      </c>
      <c r="D2261" s="2">
        <v>0</v>
      </c>
      <c r="E2261" s="2">
        <v>0</v>
      </c>
      <c r="F2261" s="2">
        <v>36</v>
      </c>
      <c r="G2261" s="2">
        <f>720+129.6</f>
        <v>849.6</v>
      </c>
      <c r="H2261" s="2">
        <v>45092</v>
      </c>
      <c r="I2261" s="2">
        <v>45092</v>
      </c>
      <c r="J2261" s="2">
        <f>2+3+2</f>
        <v>7</v>
      </c>
      <c r="K2261" s="2">
        <f>+G2261/F2261*J2261</f>
        <v>165.20000000000002</v>
      </c>
      <c r="L2261" s="2">
        <f t="shared" si="53"/>
        <v>29</v>
      </c>
      <c r="M2261" s="2">
        <f t="shared" si="52"/>
        <v>684.4</v>
      </c>
      <c r="N2261" s="1" t="s">
        <v>382</v>
      </c>
      <c r="O2261" s="1">
        <v>2025</v>
      </c>
    </row>
    <row r="2262" spans="1:15" ht="15.6" x14ac:dyDescent="0.3">
      <c r="A2262" s="2"/>
      <c r="B2262" s="2" t="s">
        <v>738</v>
      </c>
      <c r="C2262" s="2" t="s">
        <v>90</v>
      </c>
      <c r="D2262" s="2"/>
      <c r="E2262" s="2"/>
      <c r="F2262" s="2">
        <v>12</v>
      </c>
      <c r="G2262" s="2">
        <f>804+144.72</f>
        <v>948.72</v>
      </c>
      <c r="H2262" s="2" t="s">
        <v>739</v>
      </c>
      <c r="I2262" s="2" t="s">
        <v>739</v>
      </c>
      <c r="J2262" s="2">
        <v>1</v>
      </c>
      <c r="K2262" s="2">
        <f>+G2262/F2262*J2262</f>
        <v>79.06</v>
      </c>
      <c r="L2262" s="2">
        <f t="shared" si="53"/>
        <v>11</v>
      </c>
      <c r="M2262" s="2">
        <f t="shared" si="52"/>
        <v>869.66000000000008</v>
      </c>
      <c r="N2262" s="1" t="s">
        <v>382</v>
      </c>
      <c r="O2262" s="1">
        <v>2025</v>
      </c>
    </row>
    <row r="2263" spans="1:15" ht="15.6" x14ac:dyDescent="0.3">
      <c r="A2263" s="2" t="s">
        <v>102</v>
      </c>
      <c r="B2263" s="2" t="s">
        <v>103</v>
      </c>
      <c r="C2263" s="2" t="s">
        <v>90</v>
      </c>
      <c r="D2263" s="2">
        <v>3</v>
      </c>
      <c r="E2263" s="2">
        <v>587.99333333333334</v>
      </c>
      <c r="F2263" s="2">
        <v>0</v>
      </c>
      <c r="G2263" s="2">
        <v>0</v>
      </c>
      <c r="H2263" s="2">
        <v>45092</v>
      </c>
      <c r="I2263" s="2">
        <v>45092</v>
      </c>
      <c r="J2263" s="2"/>
      <c r="K2263" s="2">
        <f>+E2263/D2263*J2263</f>
        <v>0</v>
      </c>
      <c r="L2263" s="2">
        <f t="shared" si="53"/>
        <v>3</v>
      </c>
      <c r="M2263" s="2">
        <f t="shared" si="52"/>
        <v>587.99333333333334</v>
      </c>
      <c r="N2263" s="1" t="s">
        <v>382</v>
      </c>
      <c r="O2263" s="1">
        <v>2025</v>
      </c>
    </row>
    <row r="2264" spans="1:15" ht="15.6" x14ac:dyDescent="0.3">
      <c r="A2264" s="2" t="s">
        <v>104</v>
      </c>
      <c r="B2264" s="2" t="s">
        <v>531</v>
      </c>
      <c r="C2264" s="2" t="s">
        <v>90</v>
      </c>
      <c r="D2264" s="2">
        <v>0</v>
      </c>
      <c r="E2264" s="2">
        <v>0</v>
      </c>
      <c r="F2264" s="2">
        <v>0</v>
      </c>
      <c r="G2264" s="2">
        <v>0</v>
      </c>
      <c r="H2264" s="2">
        <v>45092</v>
      </c>
      <c r="I2264" s="2">
        <v>45092</v>
      </c>
      <c r="J2264" s="2"/>
      <c r="K2264" s="2">
        <v>0</v>
      </c>
      <c r="L2264" s="2">
        <f t="shared" si="53"/>
        <v>0</v>
      </c>
      <c r="M2264" s="2">
        <f t="shared" si="52"/>
        <v>0</v>
      </c>
      <c r="N2264" s="1" t="s">
        <v>382</v>
      </c>
      <c r="O2264" s="1">
        <v>2025</v>
      </c>
    </row>
    <row r="2265" spans="1:15" ht="15.6" x14ac:dyDescent="0.3">
      <c r="A2265" s="2" t="s">
        <v>106</v>
      </c>
      <c r="B2265" s="2" t="s">
        <v>107</v>
      </c>
      <c r="C2265" s="2" t="s">
        <v>90</v>
      </c>
      <c r="D2265" s="2">
        <v>0</v>
      </c>
      <c r="E2265" s="2">
        <v>0</v>
      </c>
      <c r="F2265" s="2">
        <v>0</v>
      </c>
      <c r="G2265" s="2">
        <v>0</v>
      </c>
      <c r="H2265" s="2">
        <v>45092</v>
      </c>
      <c r="I2265" s="2">
        <v>45092</v>
      </c>
      <c r="J2265" s="2"/>
      <c r="K2265" s="2">
        <v>0</v>
      </c>
      <c r="L2265" s="2">
        <f t="shared" si="53"/>
        <v>0</v>
      </c>
      <c r="M2265" s="2">
        <f t="shared" si="52"/>
        <v>0</v>
      </c>
      <c r="N2265" s="1" t="s">
        <v>382</v>
      </c>
      <c r="O2265" s="1">
        <v>2025</v>
      </c>
    </row>
    <row r="2266" spans="1:15" ht="15.6" x14ac:dyDescent="0.3">
      <c r="A2266" s="2" t="s">
        <v>109</v>
      </c>
      <c r="B2266" s="2" t="s">
        <v>110</v>
      </c>
      <c r="C2266" s="2" t="s">
        <v>90</v>
      </c>
      <c r="D2266" s="2">
        <v>0</v>
      </c>
      <c r="E2266" s="2">
        <v>0</v>
      </c>
      <c r="F2266" s="2">
        <v>0</v>
      </c>
      <c r="G2266" s="2">
        <v>0</v>
      </c>
      <c r="H2266" s="2">
        <v>45092</v>
      </c>
      <c r="I2266" s="2">
        <v>45092</v>
      </c>
      <c r="J2266" s="2"/>
      <c r="K2266" s="2">
        <v>0</v>
      </c>
      <c r="L2266" s="2">
        <f t="shared" si="53"/>
        <v>0</v>
      </c>
      <c r="M2266" s="2">
        <f t="shared" si="52"/>
        <v>0</v>
      </c>
      <c r="N2266" s="1" t="s">
        <v>382</v>
      </c>
      <c r="O2266" s="1">
        <v>2025</v>
      </c>
    </row>
    <row r="2267" spans="1:15" ht="15.6" x14ac:dyDescent="0.3">
      <c r="A2267" s="2" t="s">
        <v>111</v>
      </c>
      <c r="B2267" s="2" t="s">
        <v>112</v>
      </c>
      <c r="C2267" s="2" t="s">
        <v>90</v>
      </c>
      <c r="D2267" s="2">
        <v>6</v>
      </c>
      <c r="E2267" s="2">
        <v>568.2807473389355</v>
      </c>
      <c r="F2267" s="2">
        <v>0</v>
      </c>
      <c r="G2267" s="2">
        <v>0</v>
      </c>
      <c r="H2267" s="2">
        <v>45092</v>
      </c>
      <c r="I2267" s="2">
        <v>45092</v>
      </c>
      <c r="J2267" s="2"/>
      <c r="K2267" s="2">
        <f>+E2267/D2267*J2267</f>
        <v>0</v>
      </c>
      <c r="L2267" s="2">
        <f t="shared" si="53"/>
        <v>6</v>
      </c>
      <c r="M2267" s="2">
        <f t="shared" si="52"/>
        <v>568.2807473389355</v>
      </c>
      <c r="N2267" s="1" t="s">
        <v>382</v>
      </c>
      <c r="O2267" s="1">
        <v>2025</v>
      </c>
    </row>
    <row r="2268" spans="1:15" ht="15.6" x14ac:dyDescent="0.3">
      <c r="A2268" s="2" t="s">
        <v>113</v>
      </c>
      <c r="B2268" s="2" t="s">
        <v>688</v>
      </c>
      <c r="C2268" s="2" t="s">
        <v>90</v>
      </c>
      <c r="D2268" s="2">
        <v>1</v>
      </c>
      <c r="E2268" s="2">
        <v>77.998333333333335</v>
      </c>
      <c r="F2268" s="2">
        <v>0</v>
      </c>
      <c r="G2268" s="2">
        <v>0</v>
      </c>
      <c r="H2268" s="2">
        <v>45092</v>
      </c>
      <c r="I2268" s="2">
        <v>45092</v>
      </c>
      <c r="J2268" s="2"/>
      <c r="K2268" s="2">
        <f>+E2268/D2268*J2268</f>
        <v>0</v>
      </c>
      <c r="L2268" s="2">
        <f t="shared" si="53"/>
        <v>1</v>
      </c>
      <c r="M2268" s="2">
        <f t="shared" si="52"/>
        <v>77.998333333333335</v>
      </c>
      <c r="N2268" s="1" t="s">
        <v>382</v>
      </c>
      <c r="O2268" s="1">
        <v>2025</v>
      </c>
    </row>
    <row r="2269" spans="1:15" ht="15.6" x14ac:dyDescent="0.3">
      <c r="A2269" s="2" t="s">
        <v>117</v>
      </c>
      <c r="B2269" s="2" t="s">
        <v>118</v>
      </c>
      <c r="C2269" s="2" t="s">
        <v>90</v>
      </c>
      <c r="D2269" s="2">
        <v>10</v>
      </c>
      <c r="E2269" s="2">
        <v>380.16250000000002</v>
      </c>
      <c r="F2269" s="2">
        <v>0</v>
      </c>
      <c r="G2269" s="2">
        <v>0</v>
      </c>
      <c r="H2269" s="2">
        <v>45092</v>
      </c>
      <c r="I2269" s="2">
        <v>45092</v>
      </c>
      <c r="J2269" s="2">
        <f>1+1</f>
        <v>2</v>
      </c>
      <c r="K2269" s="2">
        <f>+E2269/D2269*J2269</f>
        <v>76.032499999999999</v>
      </c>
      <c r="L2269" s="2">
        <f t="shared" si="53"/>
        <v>8</v>
      </c>
      <c r="M2269" s="2">
        <f t="shared" si="52"/>
        <v>304.13</v>
      </c>
      <c r="N2269" s="1" t="s">
        <v>382</v>
      </c>
      <c r="O2269" s="1">
        <v>2025</v>
      </c>
    </row>
    <row r="2270" spans="1:15" ht="15.6" x14ac:dyDescent="0.3">
      <c r="A2270" s="2" t="s">
        <v>119</v>
      </c>
      <c r="B2270" s="2" t="s">
        <v>120</v>
      </c>
      <c r="C2270" s="2" t="s">
        <v>85</v>
      </c>
      <c r="D2270" s="2">
        <v>0</v>
      </c>
      <c r="E2270" s="2">
        <v>0</v>
      </c>
      <c r="F2270" s="2">
        <v>36</v>
      </c>
      <c r="G2270" s="2">
        <f>4860+874.8</f>
        <v>5734.8</v>
      </c>
      <c r="H2270" s="2">
        <v>45825</v>
      </c>
      <c r="I2270" s="2">
        <v>45825</v>
      </c>
      <c r="J2270" s="2">
        <f>1+3+2</f>
        <v>6</v>
      </c>
      <c r="K2270" s="2">
        <f>+G2270/F2270*J2270</f>
        <v>955.80000000000007</v>
      </c>
      <c r="L2270" s="2">
        <f t="shared" si="53"/>
        <v>30</v>
      </c>
      <c r="M2270" s="2">
        <f t="shared" si="52"/>
        <v>4779</v>
      </c>
      <c r="N2270" s="1" t="s">
        <v>382</v>
      </c>
      <c r="O2270" s="1">
        <v>2025</v>
      </c>
    </row>
    <row r="2271" spans="1:15" ht="15.6" x14ac:dyDescent="0.3">
      <c r="A2271" s="2" t="s">
        <v>121</v>
      </c>
      <c r="B2271" s="2" t="s">
        <v>122</v>
      </c>
      <c r="C2271" s="2" t="s">
        <v>90</v>
      </c>
      <c r="D2271" s="2">
        <v>9</v>
      </c>
      <c r="E2271" s="2">
        <v>1714.1485520361991</v>
      </c>
      <c r="F2271" s="2">
        <v>24</v>
      </c>
      <c r="G2271" s="2">
        <f>2352+423.36</f>
        <v>2775.36</v>
      </c>
      <c r="H2271" s="2">
        <v>45825</v>
      </c>
      <c r="I2271" s="2">
        <v>45825</v>
      </c>
      <c r="J2271" s="2">
        <f>3+1</f>
        <v>4</v>
      </c>
      <c r="K2271" s="2">
        <f>+E2271/D2271*J2271</f>
        <v>761.84380090497734</v>
      </c>
      <c r="L2271" s="2">
        <f t="shared" si="53"/>
        <v>29</v>
      </c>
      <c r="M2271" s="2">
        <v>3787.52</v>
      </c>
      <c r="N2271" s="1" t="s">
        <v>382</v>
      </c>
      <c r="O2271" s="1">
        <v>2025</v>
      </c>
    </row>
    <row r="2272" spans="1:15" ht="15.6" x14ac:dyDescent="0.3">
      <c r="A2272" s="2" t="s">
        <v>125</v>
      </c>
      <c r="B2272" s="2" t="s">
        <v>126</v>
      </c>
      <c r="C2272" s="2" t="s">
        <v>90</v>
      </c>
      <c r="D2272" s="2">
        <v>0</v>
      </c>
      <c r="E2272" s="2">
        <v>0</v>
      </c>
      <c r="F2272" s="2">
        <v>0</v>
      </c>
      <c r="G2272" s="2">
        <v>0</v>
      </c>
      <c r="H2272" s="2">
        <v>45092</v>
      </c>
      <c r="I2272" s="2">
        <v>45092</v>
      </c>
      <c r="J2272" s="2"/>
      <c r="K2272" s="2">
        <v>0</v>
      </c>
      <c r="L2272" s="2">
        <f t="shared" si="53"/>
        <v>0</v>
      </c>
      <c r="M2272" s="2">
        <f t="shared" si="52"/>
        <v>0</v>
      </c>
      <c r="N2272" s="1" t="s">
        <v>382</v>
      </c>
      <c r="O2272" s="1">
        <v>2025</v>
      </c>
    </row>
    <row r="2273" spans="1:15" ht="15.6" x14ac:dyDescent="0.3">
      <c r="A2273" s="2" t="s">
        <v>127</v>
      </c>
      <c r="B2273" s="2" t="s">
        <v>128</v>
      </c>
      <c r="C2273" s="2" t="s">
        <v>85</v>
      </c>
      <c r="D2273" s="2">
        <v>1</v>
      </c>
      <c r="E2273" s="2">
        <v>928.89599999999996</v>
      </c>
      <c r="F2273" s="2">
        <v>8</v>
      </c>
      <c r="G2273" s="2">
        <f>3520+633.6</f>
        <v>4153.6000000000004</v>
      </c>
      <c r="H2273" s="2">
        <v>45825</v>
      </c>
      <c r="I2273" s="2">
        <v>45825</v>
      </c>
      <c r="J2273" s="2">
        <v>1</v>
      </c>
      <c r="K2273" s="2">
        <f>+E2273/D2273*J2273</f>
        <v>928.89599999999996</v>
      </c>
      <c r="L2273" s="2">
        <f t="shared" si="53"/>
        <v>8</v>
      </c>
      <c r="M2273" s="2">
        <f t="shared" si="52"/>
        <v>4153.6000000000004</v>
      </c>
      <c r="N2273" s="1" t="s">
        <v>382</v>
      </c>
      <c r="O2273" s="1">
        <v>2025</v>
      </c>
    </row>
    <row r="2274" spans="1:15" ht="15.6" x14ac:dyDescent="0.3">
      <c r="A2274" s="2" t="s">
        <v>129</v>
      </c>
      <c r="B2274" s="2" t="s">
        <v>130</v>
      </c>
      <c r="C2274" s="2" t="s">
        <v>85</v>
      </c>
      <c r="D2274" s="2">
        <v>0</v>
      </c>
      <c r="E2274" s="2">
        <v>0</v>
      </c>
      <c r="F2274" s="2">
        <v>0</v>
      </c>
      <c r="G2274" s="2">
        <v>0</v>
      </c>
      <c r="H2274" s="2">
        <v>45092</v>
      </c>
      <c r="I2274" s="2">
        <v>45092</v>
      </c>
      <c r="J2274" s="2"/>
      <c r="K2274" s="2">
        <v>0</v>
      </c>
      <c r="L2274" s="2">
        <f t="shared" si="53"/>
        <v>0</v>
      </c>
      <c r="M2274" s="2">
        <f t="shared" si="52"/>
        <v>0</v>
      </c>
      <c r="N2274" s="1" t="s">
        <v>382</v>
      </c>
      <c r="O2274" s="1">
        <v>2025</v>
      </c>
    </row>
    <row r="2275" spans="1:15" ht="15.6" x14ac:dyDescent="0.3">
      <c r="A2275" s="2" t="s">
        <v>131</v>
      </c>
      <c r="B2275" s="2" t="s">
        <v>716</v>
      </c>
      <c r="C2275" s="2" t="s">
        <v>85</v>
      </c>
      <c r="D2275" s="2">
        <v>1</v>
      </c>
      <c r="E2275" s="2">
        <v>295</v>
      </c>
      <c r="F2275" s="2">
        <v>0</v>
      </c>
      <c r="G2275" s="2">
        <v>0</v>
      </c>
      <c r="H2275" s="2">
        <v>45611</v>
      </c>
      <c r="I2275" s="2">
        <v>45611</v>
      </c>
      <c r="J2275" s="2"/>
      <c r="K2275" s="2">
        <f t="shared" ref="K2275:K2281" si="54">+E2275/D2275*J2275</f>
        <v>0</v>
      </c>
      <c r="L2275" s="2">
        <f t="shared" si="53"/>
        <v>1</v>
      </c>
      <c r="M2275" s="2">
        <f t="shared" si="52"/>
        <v>295</v>
      </c>
      <c r="N2275" s="1" t="s">
        <v>382</v>
      </c>
      <c r="O2275" s="1">
        <v>2025</v>
      </c>
    </row>
    <row r="2276" spans="1:15" ht="15.6" x14ac:dyDescent="0.3">
      <c r="A2276" s="2" t="s">
        <v>133</v>
      </c>
      <c r="B2276" s="2" t="s">
        <v>132</v>
      </c>
      <c r="C2276" s="2" t="s">
        <v>85</v>
      </c>
      <c r="D2276" s="2">
        <v>18</v>
      </c>
      <c r="E2276" s="2">
        <v>4268.2201442307705</v>
      </c>
      <c r="F2276" s="2">
        <v>0</v>
      </c>
      <c r="G2276" s="2">
        <v>0</v>
      </c>
      <c r="H2276" s="2">
        <v>45092</v>
      </c>
      <c r="I2276" s="2">
        <v>45092</v>
      </c>
      <c r="J2276" s="2">
        <f>3+1+2</f>
        <v>6</v>
      </c>
      <c r="K2276" s="2">
        <f t="shared" si="54"/>
        <v>1422.7400480769236</v>
      </c>
      <c r="L2276" s="2">
        <f>+D2276+F2276-J2276</f>
        <v>12</v>
      </c>
      <c r="M2276" s="2">
        <f t="shared" si="52"/>
        <v>2845.4800961538467</v>
      </c>
      <c r="N2276" s="1" t="s">
        <v>382</v>
      </c>
      <c r="O2276" s="1">
        <v>2025</v>
      </c>
    </row>
    <row r="2277" spans="1:15" ht="15.6" x14ac:dyDescent="0.3">
      <c r="A2277" s="2" t="s">
        <v>135</v>
      </c>
      <c r="B2277" s="2" t="s">
        <v>690</v>
      </c>
      <c r="C2277" s="2" t="s">
        <v>85</v>
      </c>
      <c r="D2277" s="2">
        <v>10</v>
      </c>
      <c r="E2277" s="2">
        <v>5225.0333333333338</v>
      </c>
      <c r="F2277" s="2">
        <v>0</v>
      </c>
      <c r="G2277" s="2"/>
      <c r="H2277" s="2">
        <v>45611</v>
      </c>
      <c r="I2277" s="2">
        <v>45611</v>
      </c>
      <c r="J2277" s="2">
        <v>1</v>
      </c>
      <c r="K2277" s="2">
        <f t="shared" si="54"/>
        <v>522.50333333333333</v>
      </c>
      <c r="L2277" s="2">
        <f t="shared" si="53"/>
        <v>9</v>
      </c>
      <c r="M2277" s="2">
        <f t="shared" si="52"/>
        <v>4702.5300000000007</v>
      </c>
      <c r="N2277" s="1" t="s">
        <v>382</v>
      </c>
      <c r="O2277" s="1">
        <v>2025</v>
      </c>
    </row>
    <row r="2278" spans="1:15" ht="15.6" x14ac:dyDescent="0.3">
      <c r="A2278" s="2" t="s">
        <v>137</v>
      </c>
      <c r="B2278" s="2" t="s">
        <v>691</v>
      </c>
      <c r="C2278" s="2" t="s">
        <v>85</v>
      </c>
      <c r="D2278" s="2">
        <v>2</v>
      </c>
      <c r="E2278" s="2">
        <v>1574.4074999999998</v>
      </c>
      <c r="F2278" s="2">
        <v>0</v>
      </c>
      <c r="G2278" s="2">
        <v>0</v>
      </c>
      <c r="H2278" s="2">
        <v>45093</v>
      </c>
      <c r="I2278" s="2">
        <v>45093</v>
      </c>
      <c r="J2278" s="2"/>
      <c r="K2278" s="2">
        <f t="shared" si="54"/>
        <v>0</v>
      </c>
      <c r="L2278" s="2">
        <f t="shared" si="53"/>
        <v>2</v>
      </c>
      <c r="M2278" s="2">
        <f t="shared" si="52"/>
        <v>1574.4074999999998</v>
      </c>
      <c r="N2278" s="1" t="s">
        <v>382</v>
      </c>
      <c r="O2278" s="1">
        <v>2025</v>
      </c>
    </row>
    <row r="2279" spans="1:15" ht="15.6" x14ac:dyDescent="0.3">
      <c r="A2279" s="2" t="s">
        <v>139</v>
      </c>
      <c r="B2279" s="2" t="s">
        <v>134</v>
      </c>
      <c r="C2279" s="2" t="s">
        <v>85</v>
      </c>
      <c r="D2279" s="2">
        <v>2</v>
      </c>
      <c r="E2279" s="2">
        <v>772.36107272727259</v>
      </c>
      <c r="F2279" s="2">
        <v>0</v>
      </c>
      <c r="G2279" s="2">
        <v>0</v>
      </c>
      <c r="H2279" s="2">
        <v>45092</v>
      </c>
      <c r="I2279" s="2">
        <v>45092</v>
      </c>
      <c r="J2279" s="2">
        <v>1</v>
      </c>
      <c r="K2279" s="2">
        <f t="shared" si="54"/>
        <v>386.18053636363629</v>
      </c>
      <c r="L2279" s="2">
        <f t="shared" si="53"/>
        <v>1</v>
      </c>
      <c r="M2279" s="2">
        <f t="shared" si="52"/>
        <v>386.18053636363629</v>
      </c>
      <c r="N2279" s="1" t="s">
        <v>382</v>
      </c>
      <c r="O2279" s="1">
        <v>2025</v>
      </c>
    </row>
    <row r="2280" spans="1:15" ht="15.6" x14ac:dyDescent="0.3">
      <c r="A2280" s="2" t="s">
        <v>141</v>
      </c>
      <c r="B2280" s="2" t="s">
        <v>136</v>
      </c>
      <c r="C2280" s="2" t="s">
        <v>85</v>
      </c>
      <c r="D2280" s="2">
        <v>25</v>
      </c>
      <c r="E2280" s="2">
        <v>3027.3679300291551</v>
      </c>
      <c r="F2280" s="2">
        <v>0</v>
      </c>
      <c r="G2280" s="2">
        <v>0</v>
      </c>
      <c r="H2280" s="2">
        <v>45092</v>
      </c>
      <c r="I2280" s="2">
        <v>45092</v>
      </c>
      <c r="J2280" s="2">
        <f>1+3+2</f>
        <v>6</v>
      </c>
      <c r="K2280" s="2">
        <f t="shared" si="54"/>
        <v>726.56830320699726</v>
      </c>
      <c r="L2280" s="2">
        <f t="shared" si="53"/>
        <v>19</v>
      </c>
      <c r="M2280" s="2">
        <f t="shared" si="52"/>
        <v>2300.7996268221577</v>
      </c>
      <c r="N2280" s="1" t="s">
        <v>382</v>
      </c>
      <c r="O2280" s="1">
        <v>2025</v>
      </c>
    </row>
    <row r="2281" spans="1:15" ht="15.6" x14ac:dyDescent="0.3">
      <c r="A2281" s="2" t="s">
        <v>143</v>
      </c>
      <c r="B2281" s="2" t="s">
        <v>138</v>
      </c>
      <c r="C2281" s="2" t="s">
        <v>85</v>
      </c>
      <c r="D2281" s="2">
        <v>2</v>
      </c>
      <c r="E2281" s="2">
        <v>1261</v>
      </c>
      <c r="F2281" s="2">
        <v>0</v>
      </c>
      <c r="G2281" s="2">
        <v>0</v>
      </c>
      <c r="H2281" s="2">
        <v>45092</v>
      </c>
      <c r="I2281" s="2">
        <v>45092</v>
      </c>
      <c r="J2281" s="2"/>
      <c r="K2281" s="2">
        <f t="shared" si="54"/>
        <v>0</v>
      </c>
      <c r="L2281" s="2">
        <f t="shared" si="53"/>
        <v>2</v>
      </c>
      <c r="M2281" s="2">
        <f t="shared" si="52"/>
        <v>1261</v>
      </c>
      <c r="N2281" s="1" t="s">
        <v>382</v>
      </c>
      <c r="O2281" s="1">
        <v>2025</v>
      </c>
    </row>
    <row r="2282" spans="1:15" ht="15.6" x14ac:dyDescent="0.3">
      <c r="A2282" s="2" t="s">
        <v>145</v>
      </c>
      <c r="B2282" s="2" t="s">
        <v>521</v>
      </c>
      <c r="C2282" s="2" t="s">
        <v>90</v>
      </c>
      <c r="D2282" s="2">
        <v>0</v>
      </c>
      <c r="E2282" s="2">
        <v>0</v>
      </c>
      <c r="F2282" s="2">
        <v>3</v>
      </c>
      <c r="G2282" s="2">
        <f>5250+945</f>
        <v>6195</v>
      </c>
      <c r="H2282" s="2">
        <v>45092</v>
      </c>
      <c r="I2282" s="2">
        <v>45092</v>
      </c>
      <c r="J2282" s="2"/>
      <c r="K2282" s="2">
        <v>0</v>
      </c>
      <c r="L2282" s="2">
        <f t="shared" si="53"/>
        <v>3</v>
      </c>
      <c r="M2282" s="2">
        <f t="shared" si="52"/>
        <v>6195</v>
      </c>
      <c r="N2282" s="1" t="s">
        <v>382</v>
      </c>
      <c r="O2282" s="1">
        <v>2025</v>
      </c>
    </row>
    <row r="2283" spans="1:15" ht="15.6" x14ac:dyDescent="0.3">
      <c r="A2283" s="2" t="s">
        <v>147</v>
      </c>
      <c r="B2283" s="2" t="s">
        <v>142</v>
      </c>
      <c r="C2283" s="2" t="s">
        <v>90</v>
      </c>
      <c r="D2283" s="2">
        <v>2</v>
      </c>
      <c r="E2283" s="2">
        <v>1499.99</v>
      </c>
      <c r="F2283" s="2">
        <v>0</v>
      </c>
      <c r="G2283" s="2">
        <v>0</v>
      </c>
      <c r="H2283" s="2">
        <v>45092</v>
      </c>
      <c r="I2283" s="2">
        <v>45092</v>
      </c>
      <c r="J2283" s="2"/>
      <c r="K2283" s="2">
        <f>+E2283/D2283*J2283</f>
        <v>0</v>
      </c>
      <c r="L2283" s="2">
        <f t="shared" si="53"/>
        <v>2</v>
      </c>
      <c r="M2283" s="2">
        <f t="shared" si="52"/>
        <v>1499.99</v>
      </c>
      <c r="N2283" s="1" t="s">
        <v>382</v>
      </c>
      <c r="O2283" s="1">
        <v>2025</v>
      </c>
    </row>
    <row r="2284" spans="1:15" ht="15.6" x14ac:dyDescent="0.3">
      <c r="A2284" s="2" t="s">
        <v>149</v>
      </c>
      <c r="B2284" s="2" t="s">
        <v>144</v>
      </c>
      <c r="C2284" s="2" t="s">
        <v>90</v>
      </c>
      <c r="D2284" s="2">
        <v>2</v>
      </c>
      <c r="E2284" s="2">
        <v>329.995</v>
      </c>
      <c r="F2284" s="2">
        <v>0</v>
      </c>
      <c r="G2284" s="2">
        <v>0</v>
      </c>
      <c r="H2284" s="2">
        <v>45092</v>
      </c>
      <c r="I2284" s="2">
        <v>45092</v>
      </c>
      <c r="J2284" s="2"/>
      <c r="K2284" s="2">
        <f>+E2284/D2284*J2284</f>
        <v>0</v>
      </c>
      <c r="L2284" s="2">
        <f t="shared" si="53"/>
        <v>2</v>
      </c>
      <c r="M2284" s="2">
        <f t="shared" si="52"/>
        <v>329.995</v>
      </c>
      <c r="N2284" s="1" t="s">
        <v>382</v>
      </c>
      <c r="O2284" s="1">
        <v>2025</v>
      </c>
    </row>
    <row r="2285" spans="1:15" ht="15.6" x14ac:dyDescent="0.3">
      <c r="A2285" s="2" t="s">
        <v>151</v>
      </c>
      <c r="B2285" s="2" t="s">
        <v>146</v>
      </c>
      <c r="C2285" s="2" t="s">
        <v>90</v>
      </c>
      <c r="D2285" s="2">
        <v>0</v>
      </c>
      <c r="E2285" s="2">
        <v>0</v>
      </c>
      <c r="F2285" s="2">
        <v>0</v>
      </c>
      <c r="G2285" s="2">
        <v>0</v>
      </c>
      <c r="H2285" s="2">
        <v>45092</v>
      </c>
      <c r="I2285" s="2">
        <v>45092</v>
      </c>
      <c r="J2285" s="2"/>
      <c r="K2285" s="2">
        <v>0</v>
      </c>
      <c r="L2285" s="2">
        <f t="shared" si="53"/>
        <v>0</v>
      </c>
      <c r="M2285" s="2">
        <f t="shared" si="52"/>
        <v>0</v>
      </c>
      <c r="N2285" s="1" t="s">
        <v>382</v>
      </c>
      <c r="O2285" s="1">
        <v>2025</v>
      </c>
    </row>
    <row r="2286" spans="1:15" ht="15.6" x14ac:dyDescent="0.3">
      <c r="A2286" s="2" t="s">
        <v>155</v>
      </c>
      <c r="B2286" s="2" t="s">
        <v>555</v>
      </c>
      <c r="C2286" s="2" t="s">
        <v>255</v>
      </c>
      <c r="D2286" s="2">
        <v>0</v>
      </c>
      <c r="E2286" s="2">
        <v>0</v>
      </c>
      <c r="F2286" s="2">
        <v>48</v>
      </c>
      <c r="G2286" s="2">
        <f>28320+5097.6</f>
        <v>33417.599999999999</v>
      </c>
      <c r="H2286" s="2">
        <v>45092</v>
      </c>
      <c r="I2286" s="2">
        <v>45092</v>
      </c>
      <c r="J2286" s="2">
        <f>4+2+2</f>
        <v>8</v>
      </c>
      <c r="K2286" s="2">
        <f>+G2286/F2286*J2286</f>
        <v>5569.5999999999995</v>
      </c>
      <c r="L2286" s="2">
        <f t="shared" si="53"/>
        <v>40</v>
      </c>
      <c r="M2286" s="2">
        <f>+E2286+G2286-K2286</f>
        <v>27848</v>
      </c>
      <c r="N2286" s="1" t="s">
        <v>382</v>
      </c>
      <c r="O2286" s="1">
        <v>2025</v>
      </c>
    </row>
    <row r="2287" spans="1:15" ht="15.6" x14ac:dyDescent="0.3">
      <c r="A2287" s="2" t="s">
        <v>157</v>
      </c>
      <c r="B2287" s="2" t="s">
        <v>150</v>
      </c>
      <c r="C2287" s="2" t="s">
        <v>90</v>
      </c>
      <c r="D2287" s="2">
        <v>0</v>
      </c>
      <c r="E2287" s="2"/>
      <c r="F2287" s="2">
        <f>48+24+24</f>
        <v>96</v>
      </c>
      <c r="G2287" s="2">
        <f>+K2286/F2287*F2287</f>
        <v>5569.5999999999995</v>
      </c>
      <c r="H2287" s="2">
        <v>45092</v>
      </c>
      <c r="I2287" s="2">
        <v>45092</v>
      </c>
      <c r="J2287" s="2">
        <f>37+26+32</f>
        <v>95</v>
      </c>
      <c r="K2287" s="2">
        <f>+G2287/F2287*J2287</f>
        <v>5511.5833333333321</v>
      </c>
      <c r="L2287" s="2">
        <f t="shared" si="53"/>
        <v>1</v>
      </c>
      <c r="M2287" s="2">
        <f>+E2287+G2287-K2287</f>
        <v>58.016666666667334</v>
      </c>
      <c r="N2287" s="1" t="s">
        <v>382</v>
      </c>
      <c r="O2287" s="1">
        <v>2025</v>
      </c>
    </row>
    <row r="2288" spans="1:15" ht="15.6" x14ac:dyDescent="0.3">
      <c r="A2288" s="2" t="s">
        <v>159</v>
      </c>
      <c r="B2288" s="2" t="s">
        <v>152</v>
      </c>
      <c r="C2288" s="2" t="s">
        <v>255</v>
      </c>
      <c r="D2288" s="2">
        <v>14</v>
      </c>
      <c r="E2288" s="2">
        <v>14206.513125000001</v>
      </c>
      <c r="F2288" s="2">
        <v>0</v>
      </c>
      <c r="G2288" s="2">
        <v>0</v>
      </c>
      <c r="H2288" s="2">
        <v>45092</v>
      </c>
      <c r="I2288" s="2">
        <v>45092</v>
      </c>
      <c r="J2288" s="2">
        <f>3+3+4</f>
        <v>10</v>
      </c>
      <c r="K2288" s="2">
        <f>+E2288/D2288*J2288</f>
        <v>10147.509375000001</v>
      </c>
      <c r="L2288" s="2">
        <f t="shared" si="53"/>
        <v>4</v>
      </c>
      <c r="M2288" s="2">
        <f t="shared" si="52"/>
        <v>4059.0037499999999</v>
      </c>
      <c r="N2288" s="1" t="s">
        <v>382</v>
      </c>
      <c r="O2288" s="1">
        <v>2025</v>
      </c>
    </row>
    <row r="2289" spans="1:15" ht="15.6" x14ac:dyDescent="0.3">
      <c r="A2289" s="2" t="s">
        <v>161</v>
      </c>
      <c r="B2289" s="2" t="s">
        <v>154</v>
      </c>
      <c r="C2289" s="2" t="s">
        <v>90</v>
      </c>
      <c r="D2289" s="2">
        <v>3</v>
      </c>
      <c r="E2289" s="2">
        <v>507.37468750000153</v>
      </c>
      <c r="F2289" s="2">
        <f>18+18+24</f>
        <v>60</v>
      </c>
      <c r="G2289" s="2">
        <f>+K2288/F2289*F2289</f>
        <v>10147.509375000001</v>
      </c>
      <c r="H2289" s="2">
        <v>45092</v>
      </c>
      <c r="I2289" s="2">
        <v>45092</v>
      </c>
      <c r="J2289" s="2">
        <f>20+17+24</f>
        <v>61</v>
      </c>
      <c r="K2289" s="2">
        <f>+E2289/D2289*J2289</f>
        <v>10316.618645833365</v>
      </c>
      <c r="L2289" s="2">
        <f>+D2289+F2289-J2289</f>
        <v>2</v>
      </c>
      <c r="M2289" s="2">
        <v>339.03</v>
      </c>
      <c r="N2289" s="1" t="s">
        <v>382</v>
      </c>
      <c r="O2289" s="1">
        <v>2025</v>
      </c>
    </row>
    <row r="2290" spans="1:15" ht="15.6" x14ac:dyDescent="0.3">
      <c r="A2290" s="2" t="s">
        <v>163</v>
      </c>
      <c r="B2290" s="2" t="s">
        <v>556</v>
      </c>
      <c r="C2290" s="2" t="s">
        <v>95</v>
      </c>
      <c r="D2290" s="2">
        <v>0</v>
      </c>
      <c r="E2290" s="2">
        <v>0</v>
      </c>
      <c r="F2290" s="2"/>
      <c r="G2290" s="2"/>
      <c r="H2290" s="2">
        <v>45092</v>
      </c>
      <c r="I2290" s="2">
        <v>45092</v>
      </c>
      <c r="J2290" s="2"/>
      <c r="K2290" s="2">
        <v>0</v>
      </c>
      <c r="L2290" s="2">
        <f t="shared" si="53"/>
        <v>0</v>
      </c>
      <c r="M2290" s="2">
        <f t="shared" si="52"/>
        <v>0</v>
      </c>
      <c r="N2290" s="1" t="s">
        <v>382</v>
      </c>
      <c r="O2290" s="1">
        <v>2025</v>
      </c>
    </row>
    <row r="2291" spans="1:15" ht="15.6" x14ac:dyDescent="0.3">
      <c r="A2291" s="2" t="s">
        <v>165</v>
      </c>
      <c r="B2291" s="2" t="s">
        <v>557</v>
      </c>
      <c r="C2291" s="2" t="s">
        <v>90</v>
      </c>
      <c r="D2291" s="2">
        <v>0</v>
      </c>
      <c r="E2291" s="2">
        <v>0</v>
      </c>
      <c r="F2291" s="2">
        <v>6</v>
      </c>
      <c r="G2291" s="2">
        <f>1140+205.2</f>
        <v>1345.2</v>
      </c>
      <c r="H2291" s="2">
        <v>45092</v>
      </c>
      <c r="I2291" s="2">
        <v>45092</v>
      </c>
      <c r="J2291" s="2">
        <f>6</f>
        <v>6</v>
      </c>
      <c r="K2291" s="2">
        <f>+G2291/F2291*J2291</f>
        <v>1345.2</v>
      </c>
      <c r="L2291" s="2">
        <f>+D2291+F2291-J2291</f>
        <v>0</v>
      </c>
      <c r="M2291" s="2">
        <f t="shared" si="52"/>
        <v>0</v>
      </c>
      <c r="N2291" s="1" t="s">
        <v>382</v>
      </c>
      <c r="O2291" s="1">
        <v>2025</v>
      </c>
    </row>
    <row r="2292" spans="1:15" ht="15.6" x14ac:dyDescent="0.3">
      <c r="A2292" s="2" t="s">
        <v>167</v>
      </c>
      <c r="B2292" s="2" t="s">
        <v>558</v>
      </c>
      <c r="C2292" s="2" t="s">
        <v>261</v>
      </c>
      <c r="D2292" s="2">
        <v>0</v>
      </c>
      <c r="E2292" s="2">
        <v>0</v>
      </c>
      <c r="F2292" s="2">
        <v>0</v>
      </c>
      <c r="G2292" s="2">
        <v>0</v>
      </c>
      <c r="H2292" s="2">
        <v>45092</v>
      </c>
      <c r="I2292" s="2">
        <v>45092</v>
      </c>
      <c r="J2292" s="2"/>
      <c r="K2292" s="2">
        <v>0</v>
      </c>
      <c r="L2292" s="2">
        <f t="shared" si="53"/>
        <v>0</v>
      </c>
      <c r="M2292" s="2">
        <f t="shared" si="52"/>
        <v>0</v>
      </c>
      <c r="N2292" s="1" t="s">
        <v>382</v>
      </c>
      <c r="O2292" s="1">
        <v>2025</v>
      </c>
    </row>
    <row r="2293" spans="1:15" ht="15.6" x14ac:dyDescent="0.3">
      <c r="A2293" s="2" t="s">
        <v>170</v>
      </c>
      <c r="B2293" s="2" t="s">
        <v>559</v>
      </c>
      <c r="C2293" s="2" t="s">
        <v>90</v>
      </c>
      <c r="D2293" s="2">
        <v>0</v>
      </c>
      <c r="E2293" s="2">
        <v>0</v>
      </c>
      <c r="F2293" s="2">
        <v>0</v>
      </c>
      <c r="G2293" s="2">
        <v>0</v>
      </c>
      <c r="H2293" s="2">
        <v>45092</v>
      </c>
      <c r="I2293" s="2">
        <v>45092</v>
      </c>
      <c r="J2293" s="2"/>
      <c r="K2293" s="2">
        <v>0</v>
      </c>
      <c r="L2293" s="2">
        <f t="shared" si="53"/>
        <v>0</v>
      </c>
      <c r="M2293" s="2">
        <f t="shared" si="52"/>
        <v>0</v>
      </c>
      <c r="N2293" s="1" t="s">
        <v>382</v>
      </c>
      <c r="O2293" s="1">
        <v>2025</v>
      </c>
    </row>
    <row r="2294" spans="1:15" ht="15.6" x14ac:dyDescent="0.3">
      <c r="A2294" s="2" t="s">
        <v>172</v>
      </c>
      <c r="B2294" s="2" t="s">
        <v>717</v>
      </c>
      <c r="C2294" s="2" t="s">
        <v>85</v>
      </c>
      <c r="D2294" s="2">
        <v>2</v>
      </c>
      <c r="E2294" s="2">
        <v>440.99333333333334</v>
      </c>
      <c r="F2294" s="2">
        <v>0</v>
      </c>
      <c r="G2294" s="2">
        <v>0</v>
      </c>
      <c r="H2294" s="2">
        <v>45092</v>
      </c>
      <c r="I2294" s="2">
        <v>45092</v>
      </c>
      <c r="J2294" s="2"/>
      <c r="K2294" s="2">
        <f>+E2294/D2294*J2294</f>
        <v>0</v>
      </c>
      <c r="L2294" s="2">
        <f t="shared" si="53"/>
        <v>2</v>
      </c>
      <c r="M2294" s="2">
        <f t="shared" si="52"/>
        <v>440.99333333333334</v>
      </c>
      <c r="N2294" s="1" t="s">
        <v>382</v>
      </c>
      <c r="O2294" s="1">
        <v>2025</v>
      </c>
    </row>
    <row r="2295" spans="1:15" ht="15.6" x14ac:dyDescent="0.3">
      <c r="A2295" s="2" t="s">
        <v>174</v>
      </c>
      <c r="B2295" s="2" t="s">
        <v>162</v>
      </c>
      <c r="C2295" s="2" t="s">
        <v>90</v>
      </c>
      <c r="D2295" s="2">
        <v>1</v>
      </c>
      <c r="E2295" s="2">
        <v>392.34999999999991</v>
      </c>
      <c r="F2295" s="2">
        <v>12</v>
      </c>
      <c r="G2295" s="2">
        <f>3000+540</f>
        <v>3540</v>
      </c>
      <c r="H2295" s="2">
        <v>45092</v>
      </c>
      <c r="I2295" s="2">
        <v>45092</v>
      </c>
      <c r="J2295" s="2">
        <v>1</v>
      </c>
      <c r="K2295" s="2">
        <f>+E2295/D2295*J2295</f>
        <v>392.34999999999991</v>
      </c>
      <c r="L2295" s="2">
        <f t="shared" si="53"/>
        <v>12</v>
      </c>
      <c r="M2295" s="2">
        <f t="shared" si="52"/>
        <v>3540</v>
      </c>
      <c r="N2295" s="1" t="s">
        <v>382</v>
      </c>
      <c r="O2295" s="1">
        <v>2025</v>
      </c>
    </row>
    <row r="2296" spans="1:15" ht="15.6" x14ac:dyDescent="0.3">
      <c r="A2296" s="2" t="s">
        <v>358</v>
      </c>
      <c r="B2296" s="2" t="s">
        <v>164</v>
      </c>
      <c r="C2296" s="2" t="s">
        <v>90</v>
      </c>
      <c r="D2296" s="2">
        <v>12</v>
      </c>
      <c r="E2296" s="2">
        <v>1921.574854111406</v>
      </c>
      <c r="F2296" s="2">
        <v>0</v>
      </c>
      <c r="G2296" s="2">
        <v>0</v>
      </c>
      <c r="H2296" s="2">
        <v>45092</v>
      </c>
      <c r="I2296" s="2">
        <v>45092</v>
      </c>
      <c r="J2296" s="2">
        <f>4+3+5</f>
        <v>12</v>
      </c>
      <c r="K2296" s="2">
        <f>+E2296/D2296*J2296</f>
        <v>1921.574854111406</v>
      </c>
      <c r="L2296" s="2">
        <f t="shared" si="53"/>
        <v>0</v>
      </c>
      <c r="M2296" s="2">
        <f t="shared" si="52"/>
        <v>0</v>
      </c>
      <c r="N2296" s="1" t="s">
        <v>382</v>
      </c>
      <c r="O2296" s="1">
        <v>2025</v>
      </c>
    </row>
    <row r="2297" spans="1:15" ht="15.6" x14ac:dyDescent="0.3">
      <c r="A2297" s="2" t="s">
        <v>483</v>
      </c>
      <c r="B2297" s="2" t="s">
        <v>166</v>
      </c>
      <c r="C2297" s="2" t="s">
        <v>90</v>
      </c>
      <c r="D2297" s="2">
        <v>0</v>
      </c>
      <c r="E2297" s="2">
        <v>0</v>
      </c>
      <c r="F2297" s="2">
        <v>0</v>
      </c>
      <c r="G2297" s="2">
        <v>0</v>
      </c>
      <c r="H2297" s="2">
        <v>45092</v>
      </c>
      <c r="I2297" s="2">
        <v>45092</v>
      </c>
      <c r="J2297" s="2"/>
      <c r="K2297" s="2">
        <v>0</v>
      </c>
      <c r="L2297" s="2">
        <f t="shared" si="53"/>
        <v>0</v>
      </c>
      <c r="M2297" s="2">
        <f t="shared" si="52"/>
        <v>0</v>
      </c>
      <c r="N2297" s="1" t="s">
        <v>382</v>
      </c>
      <c r="O2297" s="1">
        <v>2025</v>
      </c>
    </row>
    <row r="2298" spans="1:15" ht="15.6" x14ac:dyDescent="0.3">
      <c r="A2298" s="2" t="s">
        <v>485</v>
      </c>
      <c r="B2298" s="2" t="s">
        <v>530</v>
      </c>
      <c r="C2298" s="2" t="s">
        <v>90</v>
      </c>
      <c r="D2298" s="2">
        <v>0</v>
      </c>
      <c r="E2298" s="2">
        <v>0</v>
      </c>
      <c r="F2298" s="2">
        <v>0</v>
      </c>
      <c r="G2298" s="2">
        <v>0</v>
      </c>
      <c r="H2298" s="2">
        <v>45092</v>
      </c>
      <c r="I2298" s="2">
        <v>45092</v>
      </c>
      <c r="J2298" s="2"/>
      <c r="K2298" s="2">
        <v>0</v>
      </c>
      <c r="L2298" s="2">
        <f t="shared" si="53"/>
        <v>0</v>
      </c>
      <c r="M2298" s="2">
        <f t="shared" si="52"/>
        <v>0</v>
      </c>
      <c r="N2298" s="1" t="s">
        <v>382</v>
      </c>
      <c r="O2298" s="1">
        <v>2025</v>
      </c>
    </row>
    <row r="2299" spans="1:15" ht="15.6" x14ac:dyDescent="0.3">
      <c r="A2299" s="2" t="s">
        <v>487</v>
      </c>
      <c r="B2299" s="2" t="s">
        <v>531</v>
      </c>
      <c r="C2299" s="2" t="s">
        <v>90</v>
      </c>
      <c r="D2299" s="2">
        <v>5</v>
      </c>
      <c r="E2299" s="2">
        <v>241.00833333333333</v>
      </c>
      <c r="F2299" s="2">
        <v>0</v>
      </c>
      <c r="G2299" s="2">
        <v>0</v>
      </c>
      <c r="H2299" s="2">
        <v>45092</v>
      </c>
      <c r="I2299" s="2">
        <v>45092</v>
      </c>
      <c r="J2299" s="2">
        <v>4</v>
      </c>
      <c r="K2299" s="2">
        <f>+E2299/D2299*J2299</f>
        <v>192.80666666666667</v>
      </c>
      <c r="L2299" s="2">
        <f t="shared" si="53"/>
        <v>1</v>
      </c>
      <c r="M2299" s="2">
        <f t="shared" si="52"/>
        <v>48.201666666666654</v>
      </c>
      <c r="N2299" s="1" t="s">
        <v>382</v>
      </c>
      <c r="O2299" s="1">
        <v>2025</v>
      </c>
    </row>
    <row r="2300" spans="1:15" ht="15.6" x14ac:dyDescent="0.3">
      <c r="A2300" s="2" t="s">
        <v>489</v>
      </c>
      <c r="B2300" s="2" t="s">
        <v>171</v>
      </c>
      <c r="C2300" s="2" t="s">
        <v>90</v>
      </c>
      <c r="D2300" s="2">
        <v>2</v>
      </c>
      <c r="E2300" s="2">
        <v>318.91724999999997</v>
      </c>
      <c r="F2300" s="2">
        <v>10</v>
      </c>
      <c r="G2300" s="2">
        <f>900+162</f>
        <v>1062</v>
      </c>
      <c r="H2300" s="2" t="s">
        <v>739</v>
      </c>
      <c r="I2300" s="2" t="s">
        <v>739</v>
      </c>
      <c r="J2300" s="2"/>
      <c r="K2300" s="2">
        <f>+E2300/D2300*J2300</f>
        <v>0</v>
      </c>
      <c r="L2300" s="2">
        <f t="shared" si="53"/>
        <v>12</v>
      </c>
      <c r="M2300" s="2">
        <f t="shared" si="52"/>
        <v>1380.91725</v>
      </c>
      <c r="N2300" s="1" t="s">
        <v>382</v>
      </c>
      <c r="O2300" s="1">
        <v>2025</v>
      </c>
    </row>
    <row r="2301" spans="1:15" ht="15.6" x14ac:dyDescent="0.3">
      <c r="A2301" s="2" t="s">
        <v>491</v>
      </c>
      <c r="B2301" s="2" t="s">
        <v>659</v>
      </c>
      <c r="C2301" s="2" t="s">
        <v>90</v>
      </c>
      <c r="D2301" s="2">
        <v>3</v>
      </c>
      <c r="E2301" s="2">
        <v>10474.327499999999</v>
      </c>
      <c r="F2301" s="2">
        <v>0</v>
      </c>
      <c r="G2301" s="2">
        <v>0</v>
      </c>
      <c r="H2301" s="2">
        <v>45947</v>
      </c>
      <c r="I2301" s="2">
        <v>45947</v>
      </c>
      <c r="J2301" s="2"/>
      <c r="K2301" s="2">
        <f>+E2301/D2301*J2301</f>
        <v>0</v>
      </c>
      <c r="L2301" s="2">
        <f t="shared" si="53"/>
        <v>3</v>
      </c>
      <c r="M2301" s="2">
        <f t="shared" si="52"/>
        <v>10474.327499999999</v>
      </c>
      <c r="N2301" s="1" t="s">
        <v>382</v>
      </c>
      <c r="O2301" s="1">
        <v>2025</v>
      </c>
    </row>
    <row r="2302" spans="1:15" ht="15.6" x14ac:dyDescent="0.3">
      <c r="A2302" s="2" t="s">
        <v>493</v>
      </c>
      <c r="B2302" s="2" t="s">
        <v>532</v>
      </c>
      <c r="C2302" s="2" t="s">
        <v>90</v>
      </c>
      <c r="D2302" s="2">
        <v>1</v>
      </c>
      <c r="E2302" s="2">
        <v>292.49924999999996</v>
      </c>
      <c r="F2302" s="2">
        <v>0</v>
      </c>
      <c r="G2302" s="2">
        <v>0</v>
      </c>
      <c r="H2302" s="2">
        <v>45092</v>
      </c>
      <c r="I2302" s="2">
        <v>45092</v>
      </c>
      <c r="J2302" s="2">
        <v>1</v>
      </c>
      <c r="K2302" s="2">
        <f>+E2302/D2302*J2302</f>
        <v>292.49924999999996</v>
      </c>
      <c r="L2302" s="2">
        <f t="shared" si="53"/>
        <v>0</v>
      </c>
      <c r="M2302" s="2">
        <f t="shared" si="52"/>
        <v>0</v>
      </c>
      <c r="N2302" s="1" t="s">
        <v>382</v>
      </c>
      <c r="O2302" s="1">
        <v>2025</v>
      </c>
    </row>
    <row r="2303" spans="1:15" ht="15.6" x14ac:dyDescent="0.3">
      <c r="A2303" s="2" t="s">
        <v>495</v>
      </c>
      <c r="B2303" s="2" t="s">
        <v>175</v>
      </c>
      <c r="C2303" s="2" t="s">
        <v>90</v>
      </c>
      <c r="D2303" s="2">
        <v>0</v>
      </c>
      <c r="E2303" s="2">
        <v>0</v>
      </c>
      <c r="F2303" s="2">
        <v>30</v>
      </c>
      <c r="G2303" s="2">
        <f>1230+221.4</f>
        <v>1451.4</v>
      </c>
      <c r="H2303" s="2">
        <v>45092</v>
      </c>
      <c r="I2303" s="2">
        <v>45092</v>
      </c>
      <c r="J2303" s="2">
        <f>6+8+4</f>
        <v>18</v>
      </c>
      <c r="K2303" s="2">
        <f>+G2303/F2303*J2303</f>
        <v>870.84</v>
      </c>
      <c r="L2303" s="2">
        <f t="shared" si="53"/>
        <v>12</v>
      </c>
      <c r="M2303" s="2">
        <f t="shared" si="52"/>
        <v>580.56000000000006</v>
      </c>
      <c r="N2303" s="1" t="s">
        <v>382</v>
      </c>
      <c r="O2303" s="1">
        <v>2025</v>
      </c>
    </row>
    <row r="2304" spans="1:15" ht="15.6" x14ac:dyDescent="0.3">
      <c r="A2304" s="2" t="s">
        <v>496</v>
      </c>
      <c r="B2304" s="2" t="s">
        <v>533</v>
      </c>
      <c r="C2304" s="2" t="s">
        <v>90</v>
      </c>
      <c r="D2304" s="2">
        <v>0</v>
      </c>
      <c r="E2304" s="2">
        <v>0</v>
      </c>
      <c r="F2304" s="2">
        <v>300</v>
      </c>
      <c r="G2304" s="2">
        <f>300+54</f>
        <v>354</v>
      </c>
      <c r="H2304" s="2">
        <v>45092</v>
      </c>
      <c r="I2304" s="2">
        <v>45092</v>
      </c>
      <c r="J2304" s="2">
        <f>40+90+45</f>
        <v>175</v>
      </c>
      <c r="K2304" s="2">
        <f>+F2304/G2304*J2304</f>
        <v>148.30508474576271</v>
      </c>
      <c r="L2304" s="2">
        <f t="shared" si="53"/>
        <v>125</v>
      </c>
      <c r="M2304" s="2">
        <v>153.9</v>
      </c>
      <c r="N2304" s="1" t="s">
        <v>382</v>
      </c>
      <c r="O2304" s="1">
        <v>2025</v>
      </c>
    </row>
    <row r="2305" spans="1:15" ht="15.6" x14ac:dyDescent="0.3">
      <c r="A2305" s="2" t="s">
        <v>538</v>
      </c>
      <c r="B2305" s="2" t="s">
        <v>534</v>
      </c>
      <c r="C2305" s="2" t="s">
        <v>90</v>
      </c>
      <c r="D2305" s="2">
        <v>0</v>
      </c>
      <c r="E2305" s="2">
        <v>0</v>
      </c>
      <c r="F2305" s="2">
        <v>0</v>
      </c>
      <c r="G2305" s="2">
        <v>0</v>
      </c>
      <c r="H2305" s="2">
        <v>45092</v>
      </c>
      <c r="I2305" s="2">
        <v>45092</v>
      </c>
      <c r="J2305" s="2"/>
      <c r="K2305" s="2">
        <v>0</v>
      </c>
      <c r="L2305" s="2">
        <f t="shared" si="53"/>
        <v>0</v>
      </c>
      <c r="M2305" s="2">
        <f t="shared" si="52"/>
        <v>0</v>
      </c>
      <c r="N2305" s="1" t="s">
        <v>382</v>
      </c>
      <c r="O2305" s="1">
        <v>2025</v>
      </c>
    </row>
    <row r="2306" spans="1:15" ht="15.6" x14ac:dyDescent="0.3">
      <c r="A2306" s="2" t="s">
        <v>540</v>
      </c>
      <c r="B2306" s="2" t="s">
        <v>488</v>
      </c>
      <c r="C2306" s="2" t="s">
        <v>90</v>
      </c>
      <c r="D2306" s="2">
        <v>0</v>
      </c>
      <c r="E2306" s="2">
        <v>0</v>
      </c>
      <c r="F2306" s="2">
        <v>0</v>
      </c>
      <c r="G2306" s="2">
        <v>0</v>
      </c>
      <c r="H2306" s="2">
        <v>45092</v>
      </c>
      <c r="I2306" s="2">
        <v>45092</v>
      </c>
      <c r="J2306" s="2"/>
      <c r="K2306" s="2">
        <v>0</v>
      </c>
      <c r="L2306" s="2">
        <f t="shared" si="53"/>
        <v>0</v>
      </c>
      <c r="M2306" s="2">
        <v>0</v>
      </c>
      <c r="N2306" s="1" t="s">
        <v>382</v>
      </c>
      <c r="O2306" s="1">
        <v>2025</v>
      </c>
    </row>
    <row r="2307" spans="1:15" ht="15.6" x14ac:dyDescent="0.3">
      <c r="A2307" s="2" t="s">
        <v>678</v>
      </c>
      <c r="B2307" s="2" t="s">
        <v>692</v>
      </c>
      <c r="C2307" s="2" t="s">
        <v>90</v>
      </c>
      <c r="D2307" s="2">
        <v>0</v>
      </c>
      <c r="E2307" s="2">
        <v>0</v>
      </c>
      <c r="F2307" s="2">
        <v>400</v>
      </c>
      <c r="G2307" s="2">
        <f>1600+288</f>
        <v>1888</v>
      </c>
      <c r="H2307" s="2">
        <v>45611</v>
      </c>
      <c r="I2307" s="2">
        <v>45611</v>
      </c>
      <c r="J2307" s="2">
        <v>25</v>
      </c>
      <c r="K2307" s="2">
        <f>+G2307/F2307*J2307</f>
        <v>118</v>
      </c>
      <c r="L2307" s="2">
        <f t="shared" si="53"/>
        <v>375</v>
      </c>
      <c r="M2307" s="2">
        <f t="shared" si="52"/>
        <v>1770</v>
      </c>
      <c r="N2307" s="1" t="s">
        <v>382</v>
      </c>
      <c r="O2307" s="1">
        <v>2025</v>
      </c>
    </row>
    <row r="2308" spans="1:15" ht="15.6" x14ac:dyDescent="0.3">
      <c r="A2308" s="2" t="s">
        <v>694</v>
      </c>
      <c r="B2308" s="2" t="s">
        <v>535</v>
      </c>
      <c r="C2308" s="2" t="s">
        <v>90</v>
      </c>
      <c r="D2308" s="2">
        <v>0</v>
      </c>
      <c r="E2308" s="2">
        <v>0</v>
      </c>
      <c r="F2308" s="2">
        <v>0</v>
      </c>
      <c r="G2308" s="2">
        <v>0</v>
      </c>
      <c r="H2308" s="2">
        <v>45092</v>
      </c>
      <c r="I2308" s="2">
        <v>45092</v>
      </c>
      <c r="J2308" s="2"/>
      <c r="K2308" s="2">
        <v>0</v>
      </c>
      <c r="L2308" s="2">
        <f t="shared" si="53"/>
        <v>0</v>
      </c>
      <c r="M2308" s="2">
        <f t="shared" si="52"/>
        <v>0</v>
      </c>
      <c r="N2308" s="1" t="s">
        <v>382</v>
      </c>
      <c r="O2308" s="1">
        <v>2025</v>
      </c>
    </row>
    <row r="2309" spans="1:15" ht="15.6" x14ac:dyDescent="0.3">
      <c r="A2309" s="2" t="s">
        <v>695</v>
      </c>
      <c r="B2309" s="2" t="s">
        <v>693</v>
      </c>
      <c r="C2309" s="2" t="s">
        <v>90</v>
      </c>
      <c r="D2309" s="2">
        <v>0</v>
      </c>
      <c r="E2309" s="2">
        <v>0</v>
      </c>
      <c r="F2309" s="2">
        <v>0</v>
      </c>
      <c r="G2309" s="2">
        <v>0</v>
      </c>
      <c r="H2309" s="2">
        <v>45611</v>
      </c>
      <c r="I2309" s="2">
        <v>45611</v>
      </c>
      <c r="J2309" s="2"/>
      <c r="K2309" s="2">
        <v>0</v>
      </c>
      <c r="L2309" s="2">
        <f t="shared" si="53"/>
        <v>0</v>
      </c>
      <c r="M2309" s="2">
        <f t="shared" si="52"/>
        <v>0</v>
      </c>
      <c r="N2309" s="1" t="s">
        <v>382</v>
      </c>
      <c r="O2309" s="1">
        <v>2025</v>
      </c>
    </row>
    <row r="2310" spans="1:15" ht="15.6" x14ac:dyDescent="0.3">
      <c r="A2310" s="2" t="s">
        <v>718</v>
      </c>
      <c r="B2310" s="2" t="s">
        <v>740</v>
      </c>
      <c r="C2310" s="2" t="s">
        <v>90</v>
      </c>
      <c r="D2310" s="2">
        <v>0</v>
      </c>
      <c r="E2310" s="2">
        <v>0</v>
      </c>
      <c r="F2310" s="2">
        <v>0</v>
      </c>
      <c r="G2310" s="2">
        <v>0</v>
      </c>
      <c r="H2310" s="2">
        <v>45947</v>
      </c>
      <c r="I2310" s="2">
        <v>45947</v>
      </c>
      <c r="J2310" s="2"/>
      <c r="K2310" s="2">
        <v>0</v>
      </c>
      <c r="L2310" s="2">
        <f>+D2310+F2310-J2310</f>
        <v>0</v>
      </c>
      <c r="M2310" s="2">
        <f>+E2310+G2310-K2310</f>
        <v>0</v>
      </c>
      <c r="N2310" s="1" t="s">
        <v>382</v>
      </c>
      <c r="O2310" s="1">
        <v>2025</v>
      </c>
    </row>
    <row r="2311" spans="1:15" ht="15.6" x14ac:dyDescent="0.3">
      <c r="A2311" s="2" t="s">
        <v>719</v>
      </c>
      <c r="B2311" s="2" t="s">
        <v>492</v>
      </c>
      <c r="C2311" s="2" t="s">
        <v>90</v>
      </c>
      <c r="D2311" s="2">
        <v>2</v>
      </c>
      <c r="E2311" s="2">
        <v>1402.8728999999998</v>
      </c>
      <c r="F2311" s="2">
        <v>0</v>
      </c>
      <c r="G2311" s="2">
        <v>0</v>
      </c>
      <c r="H2311" s="2">
        <v>45092</v>
      </c>
      <c r="I2311" s="2">
        <v>45092</v>
      </c>
      <c r="J2311" s="2"/>
      <c r="K2311" s="2">
        <v>0</v>
      </c>
      <c r="L2311" s="2">
        <v>2</v>
      </c>
      <c r="M2311" s="2">
        <f t="shared" si="52"/>
        <v>1402.8728999999998</v>
      </c>
      <c r="N2311" s="1" t="s">
        <v>382</v>
      </c>
      <c r="O2311" s="1">
        <v>2025</v>
      </c>
    </row>
    <row r="2312" spans="1:15" ht="15.6" x14ac:dyDescent="0.3">
      <c r="A2312" s="2" t="s">
        <v>720</v>
      </c>
      <c r="B2312" s="2" t="s">
        <v>536</v>
      </c>
      <c r="C2312" s="2" t="s">
        <v>90</v>
      </c>
      <c r="D2312" s="2">
        <v>0</v>
      </c>
      <c r="E2312" s="2">
        <v>0</v>
      </c>
      <c r="F2312" s="2">
        <v>0</v>
      </c>
      <c r="G2312" s="2">
        <v>0</v>
      </c>
      <c r="H2312" s="2">
        <v>45092</v>
      </c>
      <c r="I2312" s="2">
        <v>45092</v>
      </c>
      <c r="J2312" s="2"/>
      <c r="K2312" s="2">
        <v>0</v>
      </c>
      <c r="L2312" s="2">
        <v>0</v>
      </c>
      <c r="M2312" s="2">
        <f t="shared" si="52"/>
        <v>0</v>
      </c>
      <c r="N2312" s="1" t="s">
        <v>382</v>
      </c>
      <c r="O2312" s="1">
        <v>2025</v>
      </c>
    </row>
    <row r="2313" spans="1:15" ht="15.6" x14ac:dyDescent="0.3">
      <c r="A2313" s="2" t="s">
        <v>721</v>
      </c>
      <c r="B2313" s="2" t="s">
        <v>741</v>
      </c>
      <c r="C2313" s="2" t="s">
        <v>90</v>
      </c>
      <c r="D2313" s="2">
        <v>0</v>
      </c>
      <c r="E2313" s="2">
        <v>0</v>
      </c>
      <c r="F2313" s="2">
        <v>1</v>
      </c>
      <c r="G2313" s="2">
        <f>190+34.2</f>
        <v>224.2</v>
      </c>
      <c r="H2313" s="2">
        <v>45092</v>
      </c>
      <c r="I2313" s="2">
        <v>45092</v>
      </c>
      <c r="J2313" s="2"/>
      <c r="K2313" s="2">
        <v>0</v>
      </c>
      <c r="L2313" s="2">
        <f t="shared" ref="L2313:M2315" si="55">+D2313+F2313-J2313</f>
        <v>1</v>
      </c>
      <c r="M2313" s="2">
        <f t="shared" si="55"/>
        <v>224.2</v>
      </c>
      <c r="N2313" s="1" t="s">
        <v>382</v>
      </c>
      <c r="O2313" s="1">
        <v>2025</v>
      </c>
    </row>
    <row r="2314" spans="1:15" ht="15.6" x14ac:dyDescent="0.3">
      <c r="A2314" s="2" t="s">
        <v>722</v>
      </c>
      <c r="B2314" s="2" t="s">
        <v>742</v>
      </c>
      <c r="C2314" s="2" t="s">
        <v>90</v>
      </c>
      <c r="D2314" s="2">
        <v>0</v>
      </c>
      <c r="E2314" s="2">
        <v>0</v>
      </c>
      <c r="F2314" s="2">
        <v>2</v>
      </c>
      <c r="G2314" s="2">
        <f>790+142.2</f>
        <v>932.2</v>
      </c>
      <c r="H2314" s="2">
        <v>45092</v>
      </c>
      <c r="I2314" s="2">
        <v>45092</v>
      </c>
      <c r="J2314" s="2">
        <v>1</v>
      </c>
      <c r="K2314" s="2">
        <f>+G2314/F2314*J2314</f>
        <v>466.1</v>
      </c>
      <c r="L2314" s="2">
        <f t="shared" si="55"/>
        <v>1</v>
      </c>
      <c r="M2314" s="2">
        <f t="shared" si="55"/>
        <v>466.1</v>
      </c>
      <c r="N2314" s="1" t="s">
        <v>382</v>
      </c>
      <c r="O2314" s="1">
        <v>2025</v>
      </c>
    </row>
    <row r="2315" spans="1:15" ht="15.6" x14ac:dyDescent="0.3">
      <c r="A2315" s="2" t="s">
        <v>723</v>
      </c>
      <c r="B2315" s="2" t="s">
        <v>743</v>
      </c>
      <c r="C2315" s="2" t="s">
        <v>90</v>
      </c>
      <c r="D2315" s="2">
        <v>0</v>
      </c>
      <c r="E2315" s="2">
        <v>0</v>
      </c>
      <c r="F2315" s="2">
        <v>2</v>
      </c>
      <c r="G2315" s="2">
        <f>270+48.6</f>
        <v>318.60000000000002</v>
      </c>
      <c r="H2315" s="2">
        <v>45092</v>
      </c>
      <c r="I2315" s="2">
        <v>45092</v>
      </c>
      <c r="J2315" s="2">
        <v>2</v>
      </c>
      <c r="K2315" s="2">
        <f>+G2315/F2315*J2315</f>
        <v>318.60000000000002</v>
      </c>
      <c r="L2315" s="2">
        <f t="shared" si="55"/>
        <v>0</v>
      </c>
      <c r="M2315" s="2">
        <f t="shared" si="55"/>
        <v>0</v>
      </c>
      <c r="N2315" s="1" t="s">
        <v>382</v>
      </c>
      <c r="O2315" s="1">
        <v>2025</v>
      </c>
    </row>
    <row r="2316" spans="1:15" ht="15.6" x14ac:dyDescent="0.3">
      <c r="A2316" s="2" t="s">
        <v>744</v>
      </c>
      <c r="B2316" s="2" t="s">
        <v>114</v>
      </c>
      <c r="C2316" s="2" t="s">
        <v>90</v>
      </c>
      <c r="D2316" s="2">
        <v>2</v>
      </c>
      <c r="E2316" s="2">
        <v>2138.3901000000001</v>
      </c>
      <c r="F2316" s="2">
        <v>0</v>
      </c>
      <c r="G2316" s="2">
        <v>0</v>
      </c>
      <c r="H2316" s="2">
        <v>45092</v>
      </c>
      <c r="I2316" s="2">
        <v>45092</v>
      </c>
      <c r="J2316" s="2">
        <v>1</v>
      </c>
      <c r="K2316" s="2">
        <f>+E2316/D2316*J2316</f>
        <v>1069.19505</v>
      </c>
      <c r="L2316" s="2">
        <f>+D2316+F2316-J2316</f>
        <v>1</v>
      </c>
      <c r="M2316" s="2">
        <f t="shared" si="52"/>
        <v>1069.19505</v>
      </c>
      <c r="N2316" s="1" t="s">
        <v>382</v>
      </c>
      <c r="O2316" s="1">
        <v>2025</v>
      </c>
    </row>
    <row r="2317" spans="1:15" ht="15.6" x14ac:dyDescent="0.3">
      <c r="A2317" s="2" t="s">
        <v>745</v>
      </c>
      <c r="B2317" s="2" t="s">
        <v>537</v>
      </c>
      <c r="C2317" s="2" t="s">
        <v>90</v>
      </c>
      <c r="D2317" s="2"/>
      <c r="E2317" s="2">
        <v>0</v>
      </c>
      <c r="F2317" s="2">
        <v>0</v>
      </c>
      <c r="G2317" s="2">
        <v>0</v>
      </c>
      <c r="H2317" s="2">
        <v>45092</v>
      </c>
      <c r="I2317" s="2">
        <v>45092</v>
      </c>
      <c r="J2317" s="2"/>
      <c r="K2317" s="2"/>
      <c r="L2317" s="2"/>
      <c r="M2317" s="2">
        <f t="shared" si="52"/>
        <v>0</v>
      </c>
      <c r="N2317" s="1" t="s">
        <v>382</v>
      </c>
      <c r="O2317" s="1">
        <v>2025</v>
      </c>
    </row>
    <row r="2318" spans="1:15" ht="15.6" x14ac:dyDescent="0.3">
      <c r="A2318" s="2" t="s">
        <v>746</v>
      </c>
      <c r="B2318" s="2" t="s">
        <v>539</v>
      </c>
      <c r="C2318" s="2" t="s">
        <v>90</v>
      </c>
      <c r="D2318" s="2">
        <v>0</v>
      </c>
      <c r="E2318" s="2">
        <v>0</v>
      </c>
      <c r="F2318" s="2">
        <v>6</v>
      </c>
      <c r="G2318" s="2">
        <f>420+75.6</f>
        <v>495.6</v>
      </c>
      <c r="H2318" s="2">
        <v>45092</v>
      </c>
      <c r="I2318" s="2">
        <v>45092</v>
      </c>
      <c r="J2318" s="2"/>
      <c r="K2318" s="2"/>
      <c r="L2318" s="2">
        <f>+D2318+F2318-J2318</f>
        <v>6</v>
      </c>
      <c r="M2318" s="2">
        <f t="shared" si="52"/>
        <v>495.6</v>
      </c>
      <c r="N2318" s="1" t="s">
        <v>382</v>
      </c>
      <c r="O2318" s="1">
        <v>2025</v>
      </c>
    </row>
    <row r="2319" spans="1:15" ht="15.6" x14ac:dyDescent="0.3">
      <c r="A2319" s="2"/>
      <c r="B2319" s="2" t="s">
        <v>747</v>
      </c>
      <c r="C2319" s="2" t="s">
        <v>90</v>
      </c>
      <c r="D2319" s="2"/>
      <c r="E2319" s="2"/>
      <c r="F2319" s="2">
        <v>2</v>
      </c>
      <c r="G2319" s="2">
        <f>700+126</f>
        <v>826</v>
      </c>
      <c r="H2319" s="2" t="s">
        <v>739</v>
      </c>
      <c r="I2319" s="2" t="s">
        <v>739</v>
      </c>
      <c r="J2319" s="2">
        <v>1</v>
      </c>
      <c r="K2319" s="2">
        <f>+G2319/F2319*J2319</f>
        <v>413</v>
      </c>
      <c r="L2319" s="2">
        <f>+D2319+F2319-J2319</f>
        <v>1</v>
      </c>
      <c r="M2319" s="2">
        <f t="shared" si="52"/>
        <v>413</v>
      </c>
      <c r="N2319" s="1" t="s">
        <v>382</v>
      </c>
      <c r="O2319" s="1">
        <v>2025</v>
      </c>
    </row>
    <row r="2320" spans="1:15" ht="15.6" x14ac:dyDescent="0.3">
      <c r="A2320" s="2"/>
      <c r="B2320" s="2" t="s">
        <v>748</v>
      </c>
      <c r="C2320" s="2" t="s">
        <v>90</v>
      </c>
      <c r="D2320" s="2"/>
      <c r="E2320" s="2"/>
      <c r="F2320" s="2">
        <v>1</v>
      </c>
      <c r="G2320" s="2">
        <f>1150+207</f>
        <v>1357</v>
      </c>
      <c r="H2320" s="2" t="s">
        <v>739</v>
      </c>
      <c r="I2320" s="2" t="s">
        <v>739</v>
      </c>
      <c r="J2320" s="2"/>
      <c r="K2320" s="2">
        <f t="shared" ref="K2320:K2321" si="56">+G2320/F2320*J2320</f>
        <v>0</v>
      </c>
      <c r="L2320" s="2">
        <f>+D2320+F2320-J2320</f>
        <v>1</v>
      </c>
      <c r="M2320" s="2">
        <f t="shared" si="52"/>
        <v>1357</v>
      </c>
      <c r="N2320" s="1" t="s">
        <v>382</v>
      </c>
      <c r="O2320" s="1">
        <v>2025</v>
      </c>
    </row>
    <row r="2321" spans="1:15" ht="15.6" x14ac:dyDescent="0.3">
      <c r="A2321" s="2"/>
      <c r="B2321" s="2" t="s">
        <v>749</v>
      </c>
      <c r="C2321" s="2" t="s">
        <v>90</v>
      </c>
      <c r="D2321" s="2"/>
      <c r="E2321" s="2"/>
      <c r="F2321" s="2">
        <v>2</v>
      </c>
      <c r="G2321" s="2">
        <f>5340+961.2</f>
        <v>6301.2</v>
      </c>
      <c r="H2321" s="2" t="s">
        <v>739</v>
      </c>
      <c r="I2321" s="2" t="s">
        <v>739</v>
      </c>
      <c r="J2321" s="2">
        <v>1</v>
      </c>
      <c r="K2321" s="2">
        <f t="shared" si="56"/>
        <v>3150.6</v>
      </c>
      <c r="L2321" s="2">
        <f>+D2321+F2321-J2321</f>
        <v>1</v>
      </c>
      <c r="M2321" s="2">
        <f t="shared" si="52"/>
        <v>3150.6</v>
      </c>
      <c r="N2321" s="1" t="s">
        <v>382</v>
      </c>
      <c r="O2321" s="1">
        <v>2025</v>
      </c>
    </row>
    <row r="2322" spans="1:15" ht="15.6" x14ac:dyDescent="0.3">
      <c r="A2322" s="2" t="s">
        <v>176</v>
      </c>
      <c r="B2322" s="2" t="s">
        <v>560</v>
      </c>
      <c r="C2322" s="2" t="s">
        <v>261</v>
      </c>
      <c r="D2322" s="2">
        <v>0</v>
      </c>
      <c r="E2322" s="2">
        <v>0</v>
      </c>
      <c r="F2322" s="2">
        <v>0</v>
      </c>
      <c r="G2322" s="2">
        <v>0</v>
      </c>
      <c r="H2322" s="2">
        <v>45092</v>
      </c>
      <c r="I2322" s="2">
        <v>45092</v>
      </c>
      <c r="J2322" s="2"/>
      <c r="K2322" s="2">
        <v>0</v>
      </c>
      <c r="L2322" s="2">
        <v>0</v>
      </c>
      <c r="M2322" s="2">
        <v>0</v>
      </c>
      <c r="N2322" s="1" t="s">
        <v>382</v>
      </c>
      <c r="O2322" s="1">
        <v>2025</v>
      </c>
    </row>
    <row r="2323" spans="1:15" ht="15.6" x14ac:dyDescent="0.3">
      <c r="A2323" s="2" t="s">
        <v>179</v>
      </c>
      <c r="B2323" s="2" t="s">
        <v>561</v>
      </c>
      <c r="C2323" s="2" t="s">
        <v>90</v>
      </c>
      <c r="D2323" s="2">
        <v>89</v>
      </c>
      <c r="E2323" s="2">
        <v>102.57063025210086</v>
      </c>
      <c r="F2323" s="2">
        <v>0</v>
      </c>
      <c r="G2323" s="2">
        <v>0</v>
      </c>
      <c r="H2323" s="2">
        <v>45092</v>
      </c>
      <c r="I2323" s="2">
        <v>45092</v>
      </c>
      <c r="J2323" s="2">
        <f>25+45</f>
        <v>70</v>
      </c>
      <c r="K2323" s="2">
        <f>+E2323/D2323*J2323</f>
        <v>80.673529411764719</v>
      </c>
      <c r="L2323" s="2">
        <f>+D2323+F2323-J2323</f>
        <v>19</v>
      </c>
      <c r="M2323" s="2">
        <f>+E2323+G2323-K2323</f>
        <v>21.897100840336137</v>
      </c>
      <c r="N2323" s="1" t="s">
        <v>382</v>
      </c>
      <c r="O2323" s="1">
        <v>2025</v>
      </c>
    </row>
    <row r="2324" spans="1:15" ht="15.6" x14ac:dyDescent="0.3">
      <c r="A2324" s="2" t="s">
        <v>182</v>
      </c>
      <c r="B2324" s="2" t="s">
        <v>660</v>
      </c>
      <c r="C2324" s="2" t="s">
        <v>696</v>
      </c>
      <c r="D2324" s="2">
        <v>0</v>
      </c>
      <c r="E2324" s="2">
        <v>0</v>
      </c>
      <c r="F2324" s="2">
        <v>0</v>
      </c>
      <c r="G2324" s="2">
        <v>0</v>
      </c>
      <c r="H2324" s="2">
        <v>45768</v>
      </c>
      <c r="I2324" s="2">
        <v>45768</v>
      </c>
      <c r="J2324" s="2"/>
      <c r="K2324" s="2">
        <v>0</v>
      </c>
      <c r="L2324" s="2">
        <f t="shared" ref="L2324:M2387" si="57">+D2324+F2324-J2324</f>
        <v>0</v>
      </c>
      <c r="M2324" s="2">
        <f t="shared" si="57"/>
        <v>0</v>
      </c>
      <c r="N2324" s="1" t="s">
        <v>382</v>
      </c>
      <c r="O2324" s="1">
        <v>2025</v>
      </c>
    </row>
    <row r="2325" spans="1:15" ht="15.6" x14ac:dyDescent="0.3">
      <c r="A2325" s="2" t="s">
        <v>184</v>
      </c>
      <c r="B2325" s="2" t="s">
        <v>660</v>
      </c>
      <c r="C2325" s="2" t="s">
        <v>90</v>
      </c>
      <c r="D2325" s="2">
        <v>455</v>
      </c>
      <c r="E2325" s="2">
        <v>2594.7791381423258</v>
      </c>
      <c r="F2325" s="2">
        <v>0</v>
      </c>
      <c r="G2325" s="2">
        <v>0</v>
      </c>
      <c r="H2325" s="2">
        <v>45092</v>
      </c>
      <c r="I2325" s="2">
        <v>45092</v>
      </c>
      <c r="J2325" s="2">
        <f>25+91+10</f>
        <v>126</v>
      </c>
      <c r="K2325" s="2">
        <f>+E2325/D2325*J2325</f>
        <v>718.55422287018257</v>
      </c>
      <c r="L2325" s="2">
        <f t="shared" si="57"/>
        <v>329</v>
      </c>
      <c r="M2325" s="2">
        <f t="shared" si="57"/>
        <v>1876.2249152721433</v>
      </c>
      <c r="N2325" s="1" t="s">
        <v>382</v>
      </c>
      <c r="O2325" s="1">
        <v>2025</v>
      </c>
    </row>
    <row r="2326" spans="1:15" ht="15.6" x14ac:dyDescent="0.3">
      <c r="A2326" s="2" t="s">
        <v>186</v>
      </c>
      <c r="B2326" s="2" t="s">
        <v>697</v>
      </c>
      <c r="C2326" s="2" t="s">
        <v>90</v>
      </c>
      <c r="D2326" s="2">
        <v>88</v>
      </c>
      <c r="E2326" s="2">
        <v>4672.8</v>
      </c>
      <c r="F2326" s="2">
        <v>0</v>
      </c>
      <c r="G2326" s="2">
        <v>0</v>
      </c>
      <c r="H2326" s="2">
        <v>45397</v>
      </c>
      <c r="I2326" s="2">
        <v>45397</v>
      </c>
      <c r="J2326" s="2"/>
      <c r="K2326" s="2">
        <v>0</v>
      </c>
      <c r="L2326" s="2">
        <v>88</v>
      </c>
      <c r="M2326" s="2">
        <f t="shared" si="57"/>
        <v>4672.8</v>
      </c>
      <c r="N2326" s="1" t="s">
        <v>382</v>
      </c>
      <c r="O2326" s="1">
        <v>2025</v>
      </c>
    </row>
    <row r="2327" spans="1:15" ht="15.6" x14ac:dyDescent="0.3">
      <c r="A2327" s="2" t="s">
        <v>188</v>
      </c>
      <c r="B2327" s="2" t="s">
        <v>698</v>
      </c>
      <c r="C2327" s="2" t="s">
        <v>261</v>
      </c>
      <c r="D2327" s="2">
        <v>1</v>
      </c>
      <c r="E2327" s="2">
        <v>885</v>
      </c>
      <c r="F2327" s="2"/>
      <c r="G2327" s="2">
        <v>0</v>
      </c>
      <c r="H2327" s="2">
        <v>45768</v>
      </c>
      <c r="I2327" s="2">
        <v>45768</v>
      </c>
      <c r="J2327" s="2"/>
      <c r="K2327" s="2">
        <v>0</v>
      </c>
      <c r="L2327" s="2">
        <f t="shared" si="57"/>
        <v>1</v>
      </c>
      <c r="M2327" s="2">
        <f t="shared" si="57"/>
        <v>885</v>
      </c>
      <c r="N2327" s="1" t="s">
        <v>382</v>
      </c>
      <c r="O2327" s="1">
        <v>2025</v>
      </c>
    </row>
    <row r="2328" spans="1:15" ht="15.6" x14ac:dyDescent="0.3">
      <c r="A2328" s="2" t="s">
        <v>188</v>
      </c>
      <c r="B2328" s="2" t="s">
        <v>699</v>
      </c>
      <c r="C2328" s="2" t="s">
        <v>261</v>
      </c>
      <c r="D2328" s="2">
        <v>1</v>
      </c>
      <c r="E2328" s="2">
        <v>2973.6</v>
      </c>
      <c r="F2328" s="2">
        <v>0</v>
      </c>
      <c r="G2328" s="2">
        <v>0</v>
      </c>
      <c r="H2328" s="2">
        <v>45554</v>
      </c>
      <c r="I2328" s="2">
        <v>45554</v>
      </c>
      <c r="J2328" s="2"/>
      <c r="K2328" s="2">
        <v>0</v>
      </c>
      <c r="L2328" s="2">
        <f t="shared" si="57"/>
        <v>1</v>
      </c>
      <c r="M2328" s="2">
        <f t="shared" si="57"/>
        <v>2973.6</v>
      </c>
      <c r="N2328" s="1" t="s">
        <v>382</v>
      </c>
      <c r="O2328" s="1">
        <v>2025</v>
      </c>
    </row>
    <row r="2329" spans="1:15" ht="15.6" x14ac:dyDescent="0.3">
      <c r="A2329" s="2" t="s">
        <v>190</v>
      </c>
      <c r="B2329" s="2" t="s">
        <v>661</v>
      </c>
      <c r="C2329" s="2" t="s">
        <v>565</v>
      </c>
      <c r="D2329" s="2">
        <v>0</v>
      </c>
      <c r="E2329" s="2">
        <v>0</v>
      </c>
      <c r="F2329" s="2">
        <v>0</v>
      </c>
      <c r="G2329" s="2">
        <v>0</v>
      </c>
      <c r="H2329" s="2">
        <v>45092</v>
      </c>
      <c r="I2329" s="2">
        <v>45092</v>
      </c>
      <c r="J2329" s="2"/>
      <c r="K2329" s="2">
        <v>0</v>
      </c>
      <c r="L2329" s="2">
        <f t="shared" si="57"/>
        <v>0</v>
      </c>
      <c r="M2329" s="2">
        <f t="shared" si="57"/>
        <v>0</v>
      </c>
      <c r="N2329" s="1" t="s">
        <v>382</v>
      </c>
      <c r="O2329" s="1">
        <v>2025</v>
      </c>
    </row>
    <row r="2330" spans="1:15" ht="15.6" x14ac:dyDescent="0.3">
      <c r="A2330" s="2" t="s">
        <v>192</v>
      </c>
      <c r="B2330" s="2" t="s">
        <v>662</v>
      </c>
      <c r="C2330" s="2" t="s">
        <v>90</v>
      </c>
      <c r="D2330" s="2">
        <v>93</v>
      </c>
      <c r="E2330" s="2">
        <v>455.46522976878674</v>
      </c>
      <c r="F2330" s="2">
        <v>0</v>
      </c>
      <c r="G2330" s="2">
        <v>0</v>
      </c>
      <c r="H2330" s="2">
        <v>45152</v>
      </c>
      <c r="I2330" s="2">
        <v>45152</v>
      </c>
      <c r="J2330" s="2">
        <f>24+24</f>
        <v>48</v>
      </c>
      <c r="K2330" s="2">
        <f t="shared" ref="K2330:K2386" si="58">+E2330/D2330*J2330</f>
        <v>235.07882826776091</v>
      </c>
      <c r="L2330" s="2">
        <f t="shared" si="57"/>
        <v>45</v>
      </c>
      <c r="M2330" s="2">
        <f t="shared" si="57"/>
        <v>220.38640150102583</v>
      </c>
      <c r="N2330" s="1" t="s">
        <v>382</v>
      </c>
      <c r="O2330" s="1">
        <v>2025</v>
      </c>
    </row>
    <row r="2331" spans="1:15" ht="15.6" x14ac:dyDescent="0.3">
      <c r="A2331" s="2" t="s">
        <v>194</v>
      </c>
      <c r="B2331" s="2" t="s">
        <v>663</v>
      </c>
      <c r="C2331" s="2" t="s">
        <v>565</v>
      </c>
      <c r="D2331" s="2">
        <v>5</v>
      </c>
      <c r="E2331" s="2">
        <v>1858.4999999999998</v>
      </c>
      <c r="F2331" s="2">
        <v>0</v>
      </c>
      <c r="G2331" s="2">
        <v>0</v>
      </c>
      <c r="H2331" s="2">
        <v>45768</v>
      </c>
      <c r="I2331" s="2">
        <v>45768</v>
      </c>
      <c r="J2331" s="2">
        <f>1+1</f>
        <v>2</v>
      </c>
      <c r="K2331" s="2">
        <f>+E2331/D2331*J2331</f>
        <v>743.39999999999986</v>
      </c>
      <c r="L2331" s="2">
        <f t="shared" si="57"/>
        <v>3</v>
      </c>
      <c r="M2331" s="2">
        <f t="shared" si="57"/>
        <v>1115.0999999999999</v>
      </c>
      <c r="N2331" s="1" t="s">
        <v>382</v>
      </c>
      <c r="O2331" s="1">
        <v>2025</v>
      </c>
    </row>
    <row r="2332" spans="1:15" ht="15.6" x14ac:dyDescent="0.3">
      <c r="A2332" s="2" t="s">
        <v>197</v>
      </c>
      <c r="B2332" s="2" t="s">
        <v>664</v>
      </c>
      <c r="C2332" s="2" t="s">
        <v>90</v>
      </c>
      <c r="D2332" s="2">
        <v>31</v>
      </c>
      <c r="E2332" s="2">
        <v>115.22699999999679</v>
      </c>
      <c r="F2332" s="2">
        <f>100+100</f>
        <v>200</v>
      </c>
      <c r="G2332" s="2">
        <f>+K2331/F2332*F2332</f>
        <v>743.39999999999986</v>
      </c>
      <c r="H2332" s="2">
        <v>45152</v>
      </c>
      <c r="I2332" s="2">
        <v>45152</v>
      </c>
      <c r="J2332" s="2">
        <f>35+131+20</f>
        <v>186</v>
      </c>
      <c r="K2332" s="2">
        <f>+E2332/D2332*J2332</f>
        <v>691.36199999998075</v>
      </c>
      <c r="L2332" s="2">
        <f t="shared" si="57"/>
        <v>45</v>
      </c>
      <c r="M2332" s="2">
        <f>+E2332+G2332-K2332</f>
        <v>167.2650000000159</v>
      </c>
      <c r="N2332" s="1" t="s">
        <v>382</v>
      </c>
      <c r="O2332" s="1">
        <v>2025</v>
      </c>
    </row>
    <row r="2333" spans="1:15" ht="15.6" x14ac:dyDescent="0.3">
      <c r="A2333" s="2" t="s">
        <v>199</v>
      </c>
      <c r="B2333" s="2" t="s">
        <v>569</v>
      </c>
      <c r="C2333" s="2" t="s">
        <v>570</v>
      </c>
      <c r="D2333" s="2">
        <v>24</v>
      </c>
      <c r="E2333" s="2">
        <v>7504.7999999999993</v>
      </c>
      <c r="F2333" s="2">
        <v>0</v>
      </c>
      <c r="G2333" s="2">
        <v>0</v>
      </c>
      <c r="H2333" s="2">
        <v>45768</v>
      </c>
      <c r="I2333" s="2">
        <v>45768</v>
      </c>
      <c r="J2333" s="2">
        <f>11+12+1</f>
        <v>24</v>
      </c>
      <c r="K2333" s="2">
        <f>+E2333/D2333*J2333</f>
        <v>7504.7999999999993</v>
      </c>
      <c r="L2333" s="2">
        <f t="shared" si="57"/>
        <v>0</v>
      </c>
      <c r="M2333" s="2">
        <f t="shared" si="57"/>
        <v>0</v>
      </c>
      <c r="N2333" s="1" t="s">
        <v>382</v>
      </c>
      <c r="O2333" s="1">
        <v>2025</v>
      </c>
    </row>
    <row r="2334" spans="1:15" ht="15.6" x14ac:dyDescent="0.3">
      <c r="A2334" s="2" t="s">
        <v>202</v>
      </c>
      <c r="B2334" s="2" t="s">
        <v>571</v>
      </c>
      <c r="C2334" s="2" t="s">
        <v>570</v>
      </c>
      <c r="D2334" s="2">
        <v>22</v>
      </c>
      <c r="E2334" s="2">
        <v>9120.255167270403</v>
      </c>
      <c r="F2334" s="2">
        <v>0</v>
      </c>
      <c r="G2334" s="2">
        <v>0</v>
      </c>
      <c r="H2334" s="2">
        <v>45768</v>
      </c>
      <c r="I2334" s="2">
        <v>45768</v>
      </c>
      <c r="J2334" s="2">
        <f>2</f>
        <v>2</v>
      </c>
      <c r="K2334" s="2">
        <f>+E2334/D2334*J2334</f>
        <v>829.11410611549115</v>
      </c>
      <c r="L2334" s="2">
        <f t="shared" si="57"/>
        <v>20</v>
      </c>
      <c r="M2334" s="2">
        <f t="shared" si="57"/>
        <v>8291.1410611549127</v>
      </c>
      <c r="N2334" s="1" t="s">
        <v>382</v>
      </c>
      <c r="O2334" s="1">
        <v>2025</v>
      </c>
    </row>
    <row r="2335" spans="1:15" ht="15.6" x14ac:dyDescent="0.3">
      <c r="A2335" s="2" t="s">
        <v>204</v>
      </c>
      <c r="B2335" s="2" t="s">
        <v>572</v>
      </c>
      <c r="C2335" s="2" t="s">
        <v>90</v>
      </c>
      <c r="D2335" s="2">
        <v>0</v>
      </c>
      <c r="E2335" s="2">
        <v>0</v>
      </c>
      <c r="F2335" s="2">
        <v>0</v>
      </c>
      <c r="G2335" s="2">
        <v>0</v>
      </c>
      <c r="H2335" s="2">
        <v>45152</v>
      </c>
      <c r="I2335" s="2">
        <v>45152</v>
      </c>
      <c r="J2335" s="2"/>
      <c r="K2335" s="2">
        <v>0</v>
      </c>
      <c r="L2335" s="2">
        <f t="shared" si="57"/>
        <v>0</v>
      </c>
      <c r="M2335" s="2">
        <f t="shared" si="57"/>
        <v>0</v>
      </c>
      <c r="N2335" s="1" t="s">
        <v>382</v>
      </c>
      <c r="O2335" s="1">
        <v>2025</v>
      </c>
    </row>
    <row r="2336" spans="1:15" ht="15.6" x14ac:dyDescent="0.3">
      <c r="A2336" s="2" t="s">
        <v>206</v>
      </c>
      <c r="B2336" s="2" t="s">
        <v>700</v>
      </c>
      <c r="C2336" s="2" t="s">
        <v>90</v>
      </c>
      <c r="D2336" s="2">
        <v>8</v>
      </c>
      <c r="E2336" s="2">
        <v>2546.5344</v>
      </c>
      <c r="F2336" s="2">
        <v>0</v>
      </c>
      <c r="G2336" s="2">
        <v>0</v>
      </c>
      <c r="H2336" s="2">
        <v>45768</v>
      </c>
      <c r="I2336" s="2">
        <v>45768</v>
      </c>
      <c r="J2336" s="2">
        <v>1</v>
      </c>
      <c r="K2336" s="2">
        <f t="shared" si="58"/>
        <v>318.3168</v>
      </c>
      <c r="L2336" s="2">
        <f t="shared" si="57"/>
        <v>7</v>
      </c>
      <c r="M2336" s="2">
        <f t="shared" si="57"/>
        <v>2228.2175999999999</v>
      </c>
      <c r="N2336" s="1" t="s">
        <v>382</v>
      </c>
      <c r="O2336" s="1">
        <v>2025</v>
      </c>
    </row>
    <row r="2337" spans="1:15" ht="15.6" x14ac:dyDescent="0.3">
      <c r="A2337" s="2" t="s">
        <v>208</v>
      </c>
      <c r="B2337" s="2" t="s">
        <v>189</v>
      </c>
      <c r="C2337" s="2" t="s">
        <v>90</v>
      </c>
      <c r="D2337" s="2">
        <v>1</v>
      </c>
      <c r="E2337" s="2">
        <v>53.052799999999991</v>
      </c>
      <c r="F2337" s="2">
        <v>12</v>
      </c>
      <c r="G2337" s="2">
        <f>+K2336/F2337*F2337</f>
        <v>318.3168</v>
      </c>
      <c r="H2337" s="2">
        <v>45768</v>
      </c>
      <c r="I2337" s="2">
        <v>45768</v>
      </c>
      <c r="J2337" s="2">
        <f>1+1</f>
        <v>2</v>
      </c>
      <c r="K2337" s="2">
        <f>+E2337/D2337*1+G2337/F2337*1</f>
        <v>79.579199999999986</v>
      </c>
      <c r="L2337" s="2">
        <f t="shared" si="57"/>
        <v>11</v>
      </c>
      <c r="M2337" s="2">
        <f t="shared" si="57"/>
        <v>291.79039999999998</v>
      </c>
      <c r="N2337" s="1" t="s">
        <v>382</v>
      </c>
      <c r="O2337" s="1">
        <v>2025</v>
      </c>
    </row>
    <row r="2338" spans="1:15" ht="15.6" x14ac:dyDescent="0.3">
      <c r="A2338" s="2" t="s">
        <v>210</v>
      </c>
      <c r="B2338" s="2" t="s">
        <v>573</v>
      </c>
      <c r="C2338" s="2" t="s">
        <v>574</v>
      </c>
      <c r="D2338" s="2">
        <v>0</v>
      </c>
      <c r="E2338" s="2">
        <v>0</v>
      </c>
      <c r="F2338" s="2">
        <v>0</v>
      </c>
      <c r="G2338" s="2">
        <v>0</v>
      </c>
      <c r="H2338" s="2">
        <v>45768</v>
      </c>
      <c r="I2338" s="2">
        <v>45768</v>
      </c>
      <c r="J2338" s="2"/>
      <c r="K2338" s="2">
        <v>0</v>
      </c>
      <c r="L2338" s="2">
        <f t="shared" si="57"/>
        <v>0</v>
      </c>
      <c r="M2338" s="2">
        <f t="shared" si="57"/>
        <v>0</v>
      </c>
      <c r="N2338" s="1" t="s">
        <v>382</v>
      </c>
      <c r="O2338" s="1">
        <v>2025</v>
      </c>
    </row>
    <row r="2339" spans="1:15" ht="15.6" x14ac:dyDescent="0.3">
      <c r="A2339" s="2" t="s">
        <v>212</v>
      </c>
      <c r="B2339" s="2" t="s">
        <v>193</v>
      </c>
      <c r="C2339" s="2" t="s">
        <v>90</v>
      </c>
      <c r="D2339" s="2">
        <v>5</v>
      </c>
      <c r="E2339" s="2">
        <v>536.4785714285714</v>
      </c>
      <c r="F2339" s="2">
        <v>0</v>
      </c>
      <c r="G2339" s="2">
        <v>0</v>
      </c>
      <c r="H2339" s="2">
        <v>45092</v>
      </c>
      <c r="I2339" s="2">
        <v>45092</v>
      </c>
      <c r="J2339" s="2">
        <f>1+1</f>
        <v>2</v>
      </c>
      <c r="K2339" s="2">
        <f>+E2339/D2339*J2339</f>
        <v>214.59142857142857</v>
      </c>
      <c r="L2339" s="2">
        <f t="shared" si="57"/>
        <v>3</v>
      </c>
      <c r="M2339" s="2">
        <f t="shared" si="57"/>
        <v>321.88714285714286</v>
      </c>
      <c r="N2339" s="1" t="s">
        <v>382</v>
      </c>
      <c r="O2339" s="1">
        <v>2025</v>
      </c>
    </row>
    <row r="2340" spans="1:15" ht="15.6" x14ac:dyDescent="0.3">
      <c r="A2340" s="2" t="s">
        <v>214</v>
      </c>
      <c r="B2340" s="2" t="s">
        <v>701</v>
      </c>
      <c r="C2340" s="2" t="s">
        <v>196</v>
      </c>
      <c r="D2340" s="2">
        <v>1</v>
      </c>
      <c r="E2340" s="2">
        <v>62.18</v>
      </c>
      <c r="F2340" s="2">
        <v>0</v>
      </c>
      <c r="G2340" s="2">
        <v>0</v>
      </c>
      <c r="H2340" s="2">
        <v>45092</v>
      </c>
      <c r="I2340" s="2">
        <v>45092</v>
      </c>
      <c r="J2340" s="2"/>
      <c r="K2340" s="2">
        <f t="shared" si="58"/>
        <v>0</v>
      </c>
      <c r="L2340" s="2">
        <f t="shared" si="57"/>
        <v>1</v>
      </c>
      <c r="M2340" s="2">
        <f t="shared" si="57"/>
        <v>62.18</v>
      </c>
      <c r="N2340" s="1" t="s">
        <v>382</v>
      </c>
      <c r="O2340" s="1">
        <v>2025</v>
      </c>
    </row>
    <row r="2341" spans="1:15" ht="15.6" x14ac:dyDescent="0.3">
      <c r="A2341" s="2" t="s">
        <v>216</v>
      </c>
      <c r="B2341" s="2" t="s">
        <v>198</v>
      </c>
      <c r="C2341" s="2" t="s">
        <v>196</v>
      </c>
      <c r="D2341" s="2">
        <v>3</v>
      </c>
      <c r="E2341" s="2">
        <v>800.98500000000001</v>
      </c>
      <c r="F2341" s="2">
        <v>0</v>
      </c>
      <c r="G2341" s="2">
        <v>0</v>
      </c>
      <c r="H2341" s="2">
        <v>45092</v>
      </c>
      <c r="I2341" s="2">
        <v>45092</v>
      </c>
      <c r="J2341" s="2"/>
      <c r="K2341" s="2">
        <f t="shared" si="58"/>
        <v>0</v>
      </c>
      <c r="L2341" s="2">
        <f t="shared" si="57"/>
        <v>3</v>
      </c>
      <c r="M2341" s="2">
        <f t="shared" si="57"/>
        <v>800.98500000000001</v>
      </c>
      <c r="N2341" s="1" t="s">
        <v>382</v>
      </c>
      <c r="O2341" s="1">
        <v>2025</v>
      </c>
    </row>
    <row r="2342" spans="1:15" ht="15.6" x14ac:dyDescent="0.3">
      <c r="A2342" s="2" t="s">
        <v>218</v>
      </c>
      <c r="B2342" s="2" t="s">
        <v>200</v>
      </c>
      <c r="C2342" s="2" t="s">
        <v>201</v>
      </c>
      <c r="D2342" s="2">
        <v>5</v>
      </c>
      <c r="E2342" s="2">
        <v>79.324381926683728</v>
      </c>
      <c r="F2342" s="2">
        <v>0</v>
      </c>
      <c r="G2342" s="2">
        <v>0</v>
      </c>
      <c r="H2342" s="2">
        <v>45768</v>
      </c>
      <c r="I2342" s="2">
        <v>45768</v>
      </c>
      <c r="J2342" s="2">
        <f>3+2</f>
        <v>5</v>
      </c>
      <c r="K2342" s="2">
        <f>+E2342/D2342*J2342</f>
        <v>79.324381926683728</v>
      </c>
      <c r="L2342" s="2">
        <f t="shared" si="57"/>
        <v>0</v>
      </c>
      <c r="M2342" s="2">
        <f t="shared" si="57"/>
        <v>0</v>
      </c>
      <c r="N2342" s="1" t="s">
        <v>382</v>
      </c>
      <c r="O2342" s="1">
        <v>2025</v>
      </c>
    </row>
    <row r="2343" spans="1:15" ht="15.6" x14ac:dyDescent="0.3">
      <c r="A2343" s="2" t="s">
        <v>220</v>
      </c>
      <c r="B2343" s="2" t="s">
        <v>575</v>
      </c>
      <c r="C2343" s="2" t="s">
        <v>201</v>
      </c>
      <c r="D2343" s="2">
        <v>12</v>
      </c>
      <c r="E2343" s="2">
        <v>412.66</v>
      </c>
      <c r="F2343" s="2">
        <v>0</v>
      </c>
      <c r="G2343" s="2">
        <v>0</v>
      </c>
      <c r="H2343" s="2">
        <v>45768</v>
      </c>
      <c r="I2343" s="2">
        <v>45768</v>
      </c>
      <c r="J2343" s="2">
        <v>1</v>
      </c>
      <c r="K2343" s="2">
        <f t="shared" si="58"/>
        <v>34.388333333333335</v>
      </c>
      <c r="L2343" s="2">
        <f t="shared" si="57"/>
        <v>11</v>
      </c>
      <c r="M2343" s="2">
        <f t="shared" si="57"/>
        <v>378.2716666666667</v>
      </c>
      <c r="N2343" s="1" t="s">
        <v>382</v>
      </c>
      <c r="O2343" s="1">
        <v>2025</v>
      </c>
    </row>
    <row r="2344" spans="1:15" ht="15.6" x14ac:dyDescent="0.3">
      <c r="A2344" s="2" t="s">
        <v>222</v>
      </c>
      <c r="B2344" s="2" t="s">
        <v>702</v>
      </c>
      <c r="C2344" s="2" t="s">
        <v>201</v>
      </c>
      <c r="D2344" s="2">
        <v>10</v>
      </c>
      <c r="E2344" s="2">
        <v>534.9636363636364</v>
      </c>
      <c r="F2344" s="2">
        <v>0</v>
      </c>
      <c r="G2344" s="2">
        <v>0</v>
      </c>
      <c r="H2344" s="2">
        <v>45768</v>
      </c>
      <c r="I2344" s="2">
        <v>45768</v>
      </c>
      <c r="J2344" s="2">
        <v>1</v>
      </c>
      <c r="K2344" s="2">
        <f>+E2344/D2344*J2344</f>
        <v>53.49636363636364</v>
      </c>
      <c r="L2344" s="2">
        <f t="shared" si="57"/>
        <v>9</v>
      </c>
      <c r="M2344" s="2">
        <f t="shared" si="57"/>
        <v>481.46727272727276</v>
      </c>
      <c r="N2344" s="1" t="s">
        <v>382</v>
      </c>
      <c r="O2344" s="1">
        <v>2025</v>
      </c>
    </row>
    <row r="2345" spans="1:15" ht="15.6" x14ac:dyDescent="0.3">
      <c r="A2345" s="2" t="s">
        <v>225</v>
      </c>
      <c r="B2345" s="2" t="s">
        <v>577</v>
      </c>
      <c r="C2345" s="2" t="s">
        <v>201</v>
      </c>
      <c r="D2345" s="2">
        <v>17</v>
      </c>
      <c r="E2345" s="2">
        <v>1149.202</v>
      </c>
      <c r="F2345" s="2">
        <v>0</v>
      </c>
      <c r="G2345" s="2">
        <v>0</v>
      </c>
      <c r="H2345" s="2">
        <v>45768</v>
      </c>
      <c r="I2345" s="2">
        <v>45768</v>
      </c>
      <c r="J2345" s="2"/>
      <c r="K2345" s="2">
        <f t="shared" si="58"/>
        <v>0</v>
      </c>
      <c r="L2345" s="2">
        <f t="shared" si="57"/>
        <v>17</v>
      </c>
      <c r="M2345" s="2">
        <f t="shared" si="57"/>
        <v>1149.202</v>
      </c>
      <c r="N2345" s="1" t="s">
        <v>382</v>
      </c>
      <c r="O2345" s="1">
        <v>2025</v>
      </c>
    </row>
    <row r="2346" spans="1:15" ht="15.6" x14ac:dyDescent="0.3">
      <c r="A2346" s="2" t="s">
        <v>227</v>
      </c>
      <c r="B2346" s="2" t="s">
        <v>703</v>
      </c>
      <c r="C2346" s="2" t="s">
        <v>201</v>
      </c>
      <c r="D2346" s="2">
        <v>7</v>
      </c>
      <c r="E2346" s="2">
        <v>850.66527777777787</v>
      </c>
      <c r="F2346" s="2">
        <v>0</v>
      </c>
      <c r="G2346" s="2">
        <v>0</v>
      </c>
      <c r="H2346" s="2">
        <v>45768</v>
      </c>
      <c r="I2346" s="2">
        <v>45768</v>
      </c>
      <c r="J2346" s="2">
        <v>1</v>
      </c>
      <c r="K2346" s="2">
        <f>+E2346/D2346*J2346</f>
        <v>121.52361111111112</v>
      </c>
      <c r="L2346" s="2">
        <f t="shared" si="57"/>
        <v>6</v>
      </c>
      <c r="M2346" s="2">
        <f t="shared" si="57"/>
        <v>729.14166666666677</v>
      </c>
      <c r="N2346" s="1" t="s">
        <v>382</v>
      </c>
      <c r="O2346" s="1">
        <v>2025</v>
      </c>
    </row>
    <row r="2347" spans="1:15" ht="15.6" x14ac:dyDescent="0.3">
      <c r="A2347" s="2" t="s">
        <v>229</v>
      </c>
      <c r="B2347" s="2" t="s">
        <v>620</v>
      </c>
      <c r="C2347" s="2" t="s">
        <v>201</v>
      </c>
      <c r="D2347" s="2">
        <v>5</v>
      </c>
      <c r="E2347" s="2">
        <v>413.3056640625</v>
      </c>
      <c r="F2347" s="2">
        <v>0</v>
      </c>
      <c r="G2347" s="2">
        <v>0</v>
      </c>
      <c r="H2347" s="2">
        <v>45092</v>
      </c>
      <c r="I2347" s="2">
        <v>45092</v>
      </c>
      <c r="J2347" s="2">
        <v>1</v>
      </c>
      <c r="K2347" s="2">
        <f>+E2347/D2347*J2347</f>
        <v>82.6611328125</v>
      </c>
      <c r="L2347" s="2">
        <f t="shared" si="57"/>
        <v>4</v>
      </c>
      <c r="M2347" s="2">
        <f t="shared" si="57"/>
        <v>330.64453125</v>
      </c>
      <c r="N2347" s="1" t="s">
        <v>382</v>
      </c>
      <c r="O2347" s="1">
        <v>2025</v>
      </c>
    </row>
    <row r="2348" spans="1:15" ht="15.6" x14ac:dyDescent="0.3">
      <c r="A2348" s="2" t="s">
        <v>231</v>
      </c>
      <c r="B2348" s="2" t="s">
        <v>704</v>
      </c>
      <c r="C2348" s="2" t="s">
        <v>201</v>
      </c>
      <c r="D2348" s="2">
        <v>0</v>
      </c>
      <c r="E2348" s="2">
        <v>0</v>
      </c>
      <c r="F2348" s="2">
        <v>0</v>
      </c>
      <c r="G2348" s="2">
        <v>0</v>
      </c>
      <c r="H2348" s="2">
        <v>45093</v>
      </c>
      <c r="I2348" s="2">
        <v>45093</v>
      </c>
      <c r="J2348" s="2"/>
      <c r="K2348" s="2">
        <v>0</v>
      </c>
      <c r="L2348" s="2">
        <f t="shared" si="57"/>
        <v>0</v>
      </c>
      <c r="M2348" s="2">
        <f t="shared" si="57"/>
        <v>0</v>
      </c>
      <c r="N2348" s="1" t="s">
        <v>382</v>
      </c>
      <c r="O2348" s="1">
        <v>2025</v>
      </c>
    </row>
    <row r="2349" spans="1:15" ht="15.6" x14ac:dyDescent="0.3">
      <c r="A2349" s="2" t="s">
        <v>233</v>
      </c>
      <c r="B2349" s="2" t="s">
        <v>207</v>
      </c>
      <c r="C2349" s="2" t="s">
        <v>90</v>
      </c>
      <c r="D2349" s="2">
        <v>6</v>
      </c>
      <c r="E2349" s="2">
        <v>1143.42</v>
      </c>
      <c r="F2349" s="2">
        <v>0</v>
      </c>
      <c r="G2349" s="2">
        <v>0</v>
      </c>
      <c r="H2349" s="2">
        <v>45092</v>
      </c>
      <c r="I2349" s="2">
        <v>45092</v>
      </c>
      <c r="J2349" s="2"/>
      <c r="K2349" s="2">
        <f t="shared" si="58"/>
        <v>0</v>
      </c>
      <c r="L2349" s="2">
        <f t="shared" si="57"/>
        <v>6</v>
      </c>
      <c r="M2349" s="2">
        <f t="shared" si="57"/>
        <v>1143.42</v>
      </c>
      <c r="N2349" s="1" t="s">
        <v>382</v>
      </c>
      <c r="O2349" s="1">
        <v>2025</v>
      </c>
    </row>
    <row r="2350" spans="1:15" ht="15.6" x14ac:dyDescent="0.3">
      <c r="A2350" s="2" t="s">
        <v>235</v>
      </c>
      <c r="B2350" s="2" t="s">
        <v>579</v>
      </c>
      <c r="C2350" s="2" t="s">
        <v>90</v>
      </c>
      <c r="D2350" s="2">
        <v>1</v>
      </c>
      <c r="E2350" s="2">
        <v>867.63</v>
      </c>
      <c r="F2350" s="2">
        <v>0</v>
      </c>
      <c r="G2350" s="2">
        <v>0</v>
      </c>
      <c r="H2350" s="2">
        <v>45152</v>
      </c>
      <c r="I2350" s="2">
        <v>45152</v>
      </c>
      <c r="J2350" s="2"/>
      <c r="K2350" s="2">
        <f t="shared" si="58"/>
        <v>0</v>
      </c>
      <c r="L2350" s="2">
        <f t="shared" si="57"/>
        <v>1</v>
      </c>
      <c r="M2350" s="2">
        <f t="shared" si="57"/>
        <v>867.63</v>
      </c>
      <c r="N2350" s="1" t="s">
        <v>382</v>
      </c>
      <c r="O2350" s="1">
        <v>2025</v>
      </c>
    </row>
    <row r="2351" spans="1:15" ht="15.6" x14ac:dyDescent="0.3">
      <c r="A2351" s="2" t="s">
        <v>237</v>
      </c>
      <c r="B2351" s="2" t="s">
        <v>580</v>
      </c>
      <c r="C2351" s="2" t="s">
        <v>90</v>
      </c>
      <c r="D2351" s="2">
        <v>5</v>
      </c>
      <c r="E2351" s="2">
        <v>187.42263544536274</v>
      </c>
      <c r="F2351" s="2">
        <v>0</v>
      </c>
      <c r="G2351" s="2">
        <v>0</v>
      </c>
      <c r="H2351" s="2">
        <v>45152</v>
      </c>
      <c r="I2351" s="2">
        <v>45152</v>
      </c>
      <c r="J2351" s="2">
        <f>2+1</f>
        <v>3</v>
      </c>
      <c r="K2351" s="2">
        <f t="shared" si="58"/>
        <v>112.45358126721766</v>
      </c>
      <c r="L2351" s="2">
        <f t="shared" si="57"/>
        <v>2</v>
      </c>
      <c r="M2351" s="2">
        <f t="shared" si="57"/>
        <v>74.969054178145086</v>
      </c>
      <c r="N2351" s="1" t="s">
        <v>382</v>
      </c>
      <c r="O2351" s="1">
        <v>2025</v>
      </c>
    </row>
    <row r="2352" spans="1:15" ht="15.6" x14ac:dyDescent="0.3">
      <c r="A2352" s="2" t="s">
        <v>239</v>
      </c>
      <c r="B2352" s="2" t="s">
        <v>209</v>
      </c>
      <c r="C2352" s="2" t="s">
        <v>261</v>
      </c>
      <c r="D2352" s="2">
        <v>0</v>
      </c>
      <c r="E2352" s="2">
        <v>0</v>
      </c>
      <c r="F2352" s="2">
        <v>0</v>
      </c>
      <c r="G2352" s="2">
        <v>0</v>
      </c>
      <c r="H2352" s="2">
        <v>45152</v>
      </c>
      <c r="I2352" s="2">
        <v>45152</v>
      </c>
      <c r="J2352" s="2"/>
      <c r="K2352" s="2">
        <v>0</v>
      </c>
      <c r="L2352" s="2">
        <f t="shared" si="57"/>
        <v>0</v>
      </c>
      <c r="M2352" s="2">
        <f>+E2352+G2352-K2352</f>
        <v>0</v>
      </c>
      <c r="N2352" s="1" t="s">
        <v>382</v>
      </c>
      <c r="O2352" s="1">
        <v>2025</v>
      </c>
    </row>
    <row r="2353" spans="1:15" ht="15.6" x14ac:dyDescent="0.3">
      <c r="A2353" s="2" t="s">
        <v>241</v>
      </c>
      <c r="B2353" s="2" t="s">
        <v>211</v>
      </c>
      <c r="C2353" s="2" t="s">
        <v>90</v>
      </c>
      <c r="D2353" s="2">
        <v>6</v>
      </c>
      <c r="E2353" s="2">
        <v>20.626794258373216</v>
      </c>
      <c r="F2353" s="2">
        <v>0</v>
      </c>
      <c r="G2353" s="2">
        <v>0</v>
      </c>
      <c r="H2353" s="2">
        <v>45092</v>
      </c>
      <c r="I2353" s="2">
        <v>45092</v>
      </c>
      <c r="J2353" s="2">
        <v>6</v>
      </c>
      <c r="K2353" s="2">
        <f t="shared" si="58"/>
        <v>20.626794258373216</v>
      </c>
      <c r="L2353" s="2">
        <f t="shared" si="57"/>
        <v>0</v>
      </c>
      <c r="M2353" s="2">
        <f t="shared" si="57"/>
        <v>0</v>
      </c>
      <c r="N2353" s="1" t="s">
        <v>382</v>
      </c>
      <c r="O2353" s="1">
        <v>2025</v>
      </c>
    </row>
    <row r="2354" spans="1:15" ht="15.6" x14ac:dyDescent="0.3">
      <c r="A2354" s="2" t="s">
        <v>243</v>
      </c>
      <c r="B2354" s="2" t="s">
        <v>669</v>
      </c>
      <c r="C2354" s="2" t="s">
        <v>261</v>
      </c>
      <c r="D2354" s="2">
        <v>0</v>
      </c>
      <c r="E2354" s="2">
        <v>0</v>
      </c>
      <c r="F2354" s="2">
        <v>0</v>
      </c>
      <c r="G2354" s="2">
        <v>0</v>
      </c>
      <c r="H2354" s="2">
        <v>45768</v>
      </c>
      <c r="I2354" s="2">
        <v>45768</v>
      </c>
      <c r="J2354" s="2"/>
      <c r="K2354" s="2"/>
      <c r="L2354" s="2">
        <f t="shared" si="57"/>
        <v>0</v>
      </c>
      <c r="M2354" s="2">
        <f t="shared" si="57"/>
        <v>0</v>
      </c>
      <c r="N2354" s="1" t="s">
        <v>382</v>
      </c>
      <c r="O2354" s="1">
        <v>2025</v>
      </c>
    </row>
    <row r="2355" spans="1:15" ht="15.6" x14ac:dyDescent="0.3">
      <c r="A2355" s="2" t="s">
        <v>245</v>
      </c>
      <c r="B2355" s="2" t="s">
        <v>670</v>
      </c>
      <c r="C2355" s="2" t="s">
        <v>90</v>
      </c>
      <c r="D2355" s="2">
        <v>1</v>
      </c>
      <c r="E2355" s="2">
        <v>11.25</v>
      </c>
      <c r="F2355" s="2">
        <v>0</v>
      </c>
      <c r="G2355" s="2"/>
      <c r="H2355" s="2">
        <v>45092</v>
      </c>
      <c r="I2355" s="2">
        <v>45092</v>
      </c>
      <c r="J2355" s="2">
        <v>1</v>
      </c>
      <c r="K2355" s="2">
        <f>+E2355/D2355*J2355</f>
        <v>11.25</v>
      </c>
      <c r="L2355" s="2">
        <f>+D2355+F2355-J2355</f>
        <v>0</v>
      </c>
      <c r="M2355" s="2">
        <f t="shared" si="57"/>
        <v>0</v>
      </c>
      <c r="N2355" s="1" t="s">
        <v>382</v>
      </c>
      <c r="O2355" s="1">
        <v>2025</v>
      </c>
    </row>
    <row r="2356" spans="1:15" ht="15.6" x14ac:dyDescent="0.3">
      <c r="A2356" s="2" t="s">
        <v>247</v>
      </c>
      <c r="B2356" s="2" t="s">
        <v>584</v>
      </c>
      <c r="C2356" s="2" t="s">
        <v>261</v>
      </c>
      <c r="D2356" s="2">
        <v>7</v>
      </c>
      <c r="E2356" s="2">
        <v>750.32999999999993</v>
      </c>
      <c r="F2356" s="2">
        <v>0</v>
      </c>
      <c r="G2356" s="2">
        <v>0</v>
      </c>
      <c r="H2356" s="2">
        <v>45152</v>
      </c>
      <c r="I2356" s="2">
        <v>45152</v>
      </c>
      <c r="J2356" s="2">
        <f>4+1</f>
        <v>5</v>
      </c>
      <c r="K2356" s="2">
        <f t="shared" si="58"/>
        <v>535.94999999999993</v>
      </c>
      <c r="L2356" s="2">
        <f t="shared" si="57"/>
        <v>2</v>
      </c>
      <c r="M2356" s="2">
        <f t="shared" si="57"/>
        <v>214.38</v>
      </c>
      <c r="N2356" s="1" t="s">
        <v>382</v>
      </c>
      <c r="O2356" s="1">
        <v>2025</v>
      </c>
    </row>
    <row r="2357" spans="1:15" ht="15.6" x14ac:dyDescent="0.3">
      <c r="A2357" s="2" t="s">
        <v>249</v>
      </c>
      <c r="B2357" s="2" t="s">
        <v>671</v>
      </c>
      <c r="C2357" s="2" t="s">
        <v>90</v>
      </c>
      <c r="D2357" s="2">
        <v>7</v>
      </c>
      <c r="E2357" s="2">
        <v>62.527500000000003</v>
      </c>
      <c r="F2357" s="2">
        <v>12</v>
      </c>
      <c r="G2357" s="2">
        <f>107.19/12*12</f>
        <v>107.19</v>
      </c>
      <c r="H2357" s="2">
        <v>45152</v>
      </c>
      <c r="I2357" s="2">
        <v>45152</v>
      </c>
      <c r="J2357" s="2">
        <f>7+5</f>
        <v>12</v>
      </c>
      <c r="K2357" s="2">
        <f t="shared" si="58"/>
        <v>107.19000000000001</v>
      </c>
      <c r="L2357" s="2">
        <f t="shared" si="57"/>
        <v>7</v>
      </c>
      <c r="M2357" s="2">
        <f t="shared" si="57"/>
        <v>62.527499999999989</v>
      </c>
      <c r="N2357" s="1" t="s">
        <v>382</v>
      </c>
      <c r="O2357" s="1">
        <v>2025</v>
      </c>
    </row>
    <row r="2358" spans="1:15" ht="15.6" x14ac:dyDescent="0.3">
      <c r="A2358" s="2" t="s">
        <v>251</v>
      </c>
      <c r="B2358" s="2" t="s">
        <v>586</v>
      </c>
      <c r="C2358" s="2" t="s">
        <v>261</v>
      </c>
      <c r="D2358" s="2">
        <v>1</v>
      </c>
      <c r="E2358" s="2">
        <v>93.6</v>
      </c>
      <c r="F2358" s="2">
        <v>0</v>
      </c>
      <c r="G2358" s="2">
        <v>0</v>
      </c>
      <c r="H2358" s="2">
        <v>45152</v>
      </c>
      <c r="I2358" s="2">
        <v>45152</v>
      </c>
      <c r="J2358" s="2"/>
      <c r="K2358" s="2">
        <f t="shared" si="58"/>
        <v>0</v>
      </c>
      <c r="L2358" s="2">
        <f t="shared" si="57"/>
        <v>1</v>
      </c>
      <c r="M2358" s="2">
        <f t="shared" si="57"/>
        <v>93.6</v>
      </c>
      <c r="N2358" s="1" t="s">
        <v>382</v>
      </c>
      <c r="O2358" s="1">
        <v>2025</v>
      </c>
    </row>
    <row r="2359" spans="1:15" ht="15.6" x14ac:dyDescent="0.3">
      <c r="A2359" s="2"/>
      <c r="B2359" s="2" t="s">
        <v>724</v>
      </c>
      <c r="C2359" s="2" t="s">
        <v>90</v>
      </c>
      <c r="D2359" s="2">
        <v>10</v>
      </c>
      <c r="E2359" s="2">
        <v>78</v>
      </c>
      <c r="F2359" s="2">
        <v>0</v>
      </c>
      <c r="G2359" s="2">
        <v>0</v>
      </c>
      <c r="H2359" s="2">
        <v>45152</v>
      </c>
      <c r="I2359" s="2">
        <v>45152</v>
      </c>
      <c r="J2359" s="2">
        <v>3</v>
      </c>
      <c r="K2359" s="2">
        <f t="shared" si="58"/>
        <v>23.4</v>
      </c>
      <c r="L2359" s="2">
        <f t="shared" si="57"/>
        <v>7</v>
      </c>
      <c r="M2359" s="2">
        <f t="shared" si="57"/>
        <v>54.6</v>
      </c>
      <c r="N2359" s="1" t="s">
        <v>382</v>
      </c>
      <c r="O2359" s="1">
        <v>2025</v>
      </c>
    </row>
    <row r="2360" spans="1:15" ht="15.6" x14ac:dyDescent="0.3">
      <c r="A2360" s="2" t="s">
        <v>363</v>
      </c>
      <c r="B2360" s="2" t="s">
        <v>672</v>
      </c>
      <c r="C2360" s="2" t="s">
        <v>90</v>
      </c>
      <c r="D2360" s="2">
        <v>1</v>
      </c>
      <c r="E2360" s="2">
        <v>2193.75</v>
      </c>
      <c r="F2360" s="2">
        <v>0</v>
      </c>
      <c r="G2360" s="2">
        <v>0</v>
      </c>
      <c r="H2360" s="2" t="s">
        <v>705</v>
      </c>
      <c r="I2360" s="2" t="s">
        <v>705</v>
      </c>
      <c r="J2360" s="2"/>
      <c r="K2360" s="2">
        <f t="shared" si="58"/>
        <v>0</v>
      </c>
      <c r="L2360" s="2">
        <f t="shared" si="57"/>
        <v>1</v>
      </c>
      <c r="M2360" s="2">
        <f t="shared" si="57"/>
        <v>2193.75</v>
      </c>
      <c r="N2360" s="1" t="s">
        <v>382</v>
      </c>
      <c r="O2360" s="1">
        <v>2025</v>
      </c>
    </row>
    <row r="2361" spans="1:15" ht="15.6" x14ac:dyDescent="0.3">
      <c r="A2361" s="2" t="s">
        <v>364</v>
      </c>
      <c r="B2361" s="2" t="s">
        <v>588</v>
      </c>
      <c r="C2361" s="2" t="s">
        <v>90</v>
      </c>
      <c r="D2361" s="2">
        <v>15</v>
      </c>
      <c r="E2361" s="2">
        <v>218.22763636363635</v>
      </c>
      <c r="F2361" s="2">
        <v>0</v>
      </c>
      <c r="G2361" s="2">
        <v>0</v>
      </c>
      <c r="H2361" s="2">
        <v>45768</v>
      </c>
      <c r="I2361" s="2">
        <v>45768</v>
      </c>
      <c r="J2361" s="2">
        <v>1</v>
      </c>
      <c r="K2361" s="2">
        <f t="shared" si="58"/>
        <v>14.548509090909089</v>
      </c>
      <c r="L2361" s="2">
        <f t="shared" si="57"/>
        <v>14</v>
      </c>
      <c r="M2361" s="2">
        <f t="shared" si="57"/>
        <v>203.67912727272727</v>
      </c>
      <c r="N2361" s="1" t="s">
        <v>382</v>
      </c>
      <c r="O2361" s="1">
        <v>2025</v>
      </c>
    </row>
    <row r="2362" spans="1:15" ht="15.6" x14ac:dyDescent="0.3">
      <c r="A2362" s="2" t="s">
        <v>501</v>
      </c>
      <c r="B2362" s="2" t="s">
        <v>706</v>
      </c>
      <c r="C2362" s="2" t="s">
        <v>201</v>
      </c>
      <c r="D2362" s="2">
        <v>15</v>
      </c>
      <c r="E2362" s="2">
        <v>489.36762110726636</v>
      </c>
      <c r="F2362" s="2">
        <v>0</v>
      </c>
      <c r="G2362" s="2">
        <v>0</v>
      </c>
      <c r="H2362" s="2">
        <v>45768</v>
      </c>
      <c r="I2362" s="2">
        <v>45768</v>
      </c>
      <c r="J2362" s="2">
        <v>2</v>
      </c>
      <c r="K2362" s="2">
        <f>+E2362/D2362*J2362</f>
        <v>65.249016147635515</v>
      </c>
      <c r="L2362" s="2">
        <f t="shared" si="57"/>
        <v>13</v>
      </c>
      <c r="M2362" s="2">
        <f t="shared" si="57"/>
        <v>424.11860495963083</v>
      </c>
      <c r="N2362" s="1" t="s">
        <v>382</v>
      </c>
      <c r="O2362" s="1">
        <v>2025</v>
      </c>
    </row>
    <row r="2363" spans="1:15" ht="15.6" x14ac:dyDescent="0.3">
      <c r="A2363" s="2" t="s">
        <v>502</v>
      </c>
      <c r="B2363" s="2" t="s">
        <v>219</v>
      </c>
      <c r="C2363" s="2" t="s">
        <v>201</v>
      </c>
      <c r="D2363" s="2">
        <v>6</v>
      </c>
      <c r="E2363" s="2">
        <v>514.21777777777777</v>
      </c>
      <c r="F2363" s="2">
        <v>0</v>
      </c>
      <c r="G2363" s="2">
        <v>0</v>
      </c>
      <c r="H2363" s="2">
        <v>45768</v>
      </c>
      <c r="I2363" s="2">
        <v>45768</v>
      </c>
      <c r="J2363" s="2">
        <v>4</v>
      </c>
      <c r="K2363" s="2">
        <f>+E2363/D2363*J2363</f>
        <v>342.81185185185183</v>
      </c>
      <c r="L2363" s="2">
        <f t="shared" si="57"/>
        <v>2</v>
      </c>
      <c r="M2363" s="2">
        <f t="shared" si="57"/>
        <v>171.40592592592594</v>
      </c>
      <c r="N2363" s="1" t="s">
        <v>382</v>
      </c>
      <c r="O2363" s="1">
        <v>2025</v>
      </c>
    </row>
    <row r="2364" spans="1:15" ht="15.6" x14ac:dyDescent="0.3">
      <c r="A2364" s="2" t="s">
        <v>503</v>
      </c>
      <c r="B2364" s="2" t="s">
        <v>359</v>
      </c>
      <c r="C2364" s="2" t="s">
        <v>90</v>
      </c>
      <c r="D2364" s="2">
        <v>4</v>
      </c>
      <c r="E2364" s="2">
        <v>18880</v>
      </c>
      <c r="F2364" s="2"/>
      <c r="G2364" s="2"/>
      <c r="H2364" s="2">
        <v>45820</v>
      </c>
      <c r="I2364" s="2">
        <v>45820</v>
      </c>
      <c r="J2364" s="2">
        <v>1</v>
      </c>
      <c r="K2364" s="2">
        <f>+E2364/D2364*J2364</f>
        <v>4720</v>
      </c>
      <c r="L2364" s="2">
        <f t="shared" si="57"/>
        <v>3</v>
      </c>
      <c r="M2364" s="2">
        <f t="shared" si="57"/>
        <v>14160</v>
      </c>
      <c r="N2364" s="1" t="s">
        <v>382</v>
      </c>
      <c r="O2364" s="1">
        <v>2025</v>
      </c>
    </row>
    <row r="2365" spans="1:15" ht="15.6" x14ac:dyDescent="0.3">
      <c r="A2365" s="2" t="s">
        <v>504</v>
      </c>
      <c r="B2365" s="2" t="s">
        <v>223</v>
      </c>
      <c r="C2365" s="2" t="s">
        <v>90</v>
      </c>
      <c r="D2365" s="2">
        <v>3</v>
      </c>
      <c r="E2365" s="2">
        <v>15930</v>
      </c>
      <c r="F2365" s="2"/>
      <c r="G2365" s="2"/>
      <c r="H2365" s="2">
        <v>45820</v>
      </c>
      <c r="I2365" s="2">
        <v>45820</v>
      </c>
      <c r="J2365" s="2"/>
      <c r="K2365" s="2">
        <v>0</v>
      </c>
      <c r="L2365" s="2">
        <f t="shared" si="57"/>
        <v>3</v>
      </c>
      <c r="M2365" s="2">
        <f t="shared" si="57"/>
        <v>15930</v>
      </c>
      <c r="N2365" s="1" t="s">
        <v>382</v>
      </c>
      <c r="O2365" s="1">
        <v>2025</v>
      </c>
    </row>
    <row r="2366" spans="1:15" ht="15.6" x14ac:dyDescent="0.3">
      <c r="A2366" s="2" t="s">
        <v>505</v>
      </c>
      <c r="B2366" s="2" t="s">
        <v>226</v>
      </c>
      <c r="C2366" s="2" t="s">
        <v>90</v>
      </c>
      <c r="D2366" s="2">
        <v>0</v>
      </c>
      <c r="E2366" s="2">
        <v>0</v>
      </c>
      <c r="F2366" s="2"/>
      <c r="G2366" s="2"/>
      <c r="H2366" s="2">
        <v>45092</v>
      </c>
      <c r="I2366" s="2">
        <v>45092</v>
      </c>
      <c r="J2366" s="2"/>
      <c r="K2366" s="2">
        <v>0</v>
      </c>
      <c r="L2366" s="2">
        <f t="shared" si="57"/>
        <v>0</v>
      </c>
      <c r="M2366" s="2">
        <f t="shared" si="57"/>
        <v>0</v>
      </c>
      <c r="N2366" s="1" t="s">
        <v>382</v>
      </c>
      <c r="O2366" s="1">
        <v>2025</v>
      </c>
    </row>
    <row r="2367" spans="1:15" ht="15.6" x14ac:dyDescent="0.3">
      <c r="A2367" s="2" t="s">
        <v>506</v>
      </c>
      <c r="B2367" s="2" t="s">
        <v>228</v>
      </c>
      <c r="C2367" s="2" t="s">
        <v>90</v>
      </c>
      <c r="D2367" s="2">
        <v>1</v>
      </c>
      <c r="E2367" s="2">
        <v>11239.5</v>
      </c>
      <c r="F2367" s="2"/>
      <c r="G2367" s="2"/>
      <c r="H2367" s="2">
        <v>45092</v>
      </c>
      <c r="I2367" s="2">
        <v>45092</v>
      </c>
      <c r="J2367" s="2"/>
      <c r="K2367" s="2">
        <f t="shared" si="58"/>
        <v>0</v>
      </c>
      <c r="L2367" s="2">
        <f t="shared" si="57"/>
        <v>1</v>
      </c>
      <c r="M2367" s="2">
        <f t="shared" si="57"/>
        <v>11239.5</v>
      </c>
      <c r="N2367" s="1" t="s">
        <v>382</v>
      </c>
      <c r="O2367" s="1">
        <v>2025</v>
      </c>
    </row>
    <row r="2368" spans="1:15" ht="15.6" x14ac:dyDescent="0.3">
      <c r="A2368" s="2" t="s">
        <v>507</v>
      </c>
      <c r="B2368" s="2" t="s">
        <v>230</v>
      </c>
      <c r="C2368" s="2" t="s">
        <v>90</v>
      </c>
      <c r="D2368" s="2">
        <v>1</v>
      </c>
      <c r="E2368" s="2">
        <v>6669.9971999999998</v>
      </c>
      <c r="F2368" s="2"/>
      <c r="G2368" s="2"/>
      <c r="H2368" s="2">
        <v>45092</v>
      </c>
      <c r="I2368" s="2">
        <v>45092</v>
      </c>
      <c r="J2368" s="2"/>
      <c r="K2368" s="2">
        <f t="shared" si="58"/>
        <v>0</v>
      </c>
      <c r="L2368" s="2">
        <f t="shared" si="57"/>
        <v>1</v>
      </c>
      <c r="M2368" s="2">
        <f t="shared" si="57"/>
        <v>6669.9971999999998</v>
      </c>
      <c r="N2368" s="1" t="s">
        <v>382</v>
      </c>
      <c r="O2368" s="1">
        <v>2025</v>
      </c>
    </row>
    <row r="2369" spans="1:15" ht="15.6" x14ac:dyDescent="0.3">
      <c r="A2369" s="2" t="s">
        <v>511</v>
      </c>
      <c r="B2369" s="2" t="s">
        <v>725</v>
      </c>
      <c r="C2369" s="2" t="s">
        <v>90</v>
      </c>
      <c r="D2369" s="2">
        <v>1</v>
      </c>
      <c r="E2369" s="2">
        <v>33.5</v>
      </c>
      <c r="F2369" s="2"/>
      <c r="G2369" s="2"/>
      <c r="H2369" s="2">
        <v>45152</v>
      </c>
      <c r="I2369" s="2">
        <v>45152</v>
      </c>
      <c r="J2369" s="2"/>
      <c r="K2369" s="2">
        <f t="shared" si="58"/>
        <v>0</v>
      </c>
      <c r="L2369" s="2">
        <f t="shared" si="57"/>
        <v>1</v>
      </c>
      <c r="M2369" s="2">
        <f t="shared" si="57"/>
        <v>33.5</v>
      </c>
      <c r="N2369" s="1" t="s">
        <v>382</v>
      </c>
      <c r="O2369" s="1">
        <v>2025</v>
      </c>
    </row>
    <row r="2370" spans="1:15" ht="15.6" x14ac:dyDescent="0.3">
      <c r="A2370" s="2" t="s">
        <v>514</v>
      </c>
      <c r="B2370" s="2" t="s">
        <v>232</v>
      </c>
      <c r="C2370" s="2" t="s">
        <v>90</v>
      </c>
      <c r="D2370" s="2">
        <v>4</v>
      </c>
      <c r="E2370" s="2">
        <v>2586.5599999999995</v>
      </c>
      <c r="F2370" s="2"/>
      <c r="G2370" s="2"/>
      <c r="H2370" s="2">
        <v>45768</v>
      </c>
      <c r="I2370" s="2">
        <v>45768</v>
      </c>
      <c r="J2370" s="2">
        <f>1+1+2</f>
        <v>4</v>
      </c>
      <c r="K2370" s="2">
        <f>+E2370/D2370*J2370</f>
        <v>2586.5599999999995</v>
      </c>
      <c r="L2370" s="2">
        <f t="shared" si="57"/>
        <v>0</v>
      </c>
      <c r="M2370" s="2">
        <f t="shared" si="57"/>
        <v>0</v>
      </c>
      <c r="N2370" s="1" t="s">
        <v>382</v>
      </c>
      <c r="O2370" s="1">
        <v>2025</v>
      </c>
    </row>
    <row r="2371" spans="1:15" ht="15.6" x14ac:dyDescent="0.3">
      <c r="A2371" s="2" t="s">
        <v>515</v>
      </c>
      <c r="B2371" s="2" t="s">
        <v>360</v>
      </c>
      <c r="C2371" s="2" t="s">
        <v>90</v>
      </c>
      <c r="D2371" s="2">
        <v>0</v>
      </c>
      <c r="E2371" s="2">
        <v>0</v>
      </c>
      <c r="F2371" s="2"/>
      <c r="G2371" s="2"/>
      <c r="H2371" s="2">
        <v>45092</v>
      </c>
      <c r="I2371" s="2">
        <v>45092</v>
      </c>
      <c r="J2371" s="2"/>
      <c r="K2371" s="2">
        <v>0</v>
      </c>
      <c r="L2371" s="2">
        <f t="shared" si="57"/>
        <v>0</v>
      </c>
      <c r="M2371" s="2">
        <v>0</v>
      </c>
      <c r="N2371" s="1" t="s">
        <v>382</v>
      </c>
      <c r="O2371" s="1">
        <v>2025</v>
      </c>
    </row>
    <row r="2372" spans="1:15" ht="15.6" x14ac:dyDescent="0.3">
      <c r="A2372" s="2" t="s">
        <v>516</v>
      </c>
      <c r="B2372" s="2" t="s">
        <v>234</v>
      </c>
      <c r="C2372" s="2" t="s">
        <v>90</v>
      </c>
      <c r="D2372" s="2">
        <v>0</v>
      </c>
      <c r="E2372" s="2">
        <v>0</v>
      </c>
      <c r="F2372" s="2"/>
      <c r="G2372" s="2"/>
      <c r="H2372" s="2">
        <v>45092</v>
      </c>
      <c r="I2372" s="2">
        <v>45092</v>
      </c>
      <c r="J2372" s="2"/>
      <c r="K2372" s="2">
        <v>0</v>
      </c>
      <c r="L2372" s="2">
        <f t="shared" si="57"/>
        <v>0</v>
      </c>
      <c r="M2372" s="2">
        <f t="shared" si="57"/>
        <v>0</v>
      </c>
      <c r="N2372" s="1" t="s">
        <v>382</v>
      </c>
      <c r="O2372" s="1">
        <v>2025</v>
      </c>
    </row>
    <row r="2373" spans="1:15" ht="15.6" x14ac:dyDescent="0.3">
      <c r="A2373" s="2" t="s">
        <v>517</v>
      </c>
      <c r="B2373" s="2" t="s">
        <v>707</v>
      </c>
      <c r="C2373" s="2" t="s">
        <v>90</v>
      </c>
      <c r="D2373" s="2">
        <v>4</v>
      </c>
      <c r="E2373" s="2">
        <v>2136.7849999999999</v>
      </c>
      <c r="F2373" s="2"/>
      <c r="G2373" s="2"/>
      <c r="H2373" s="2">
        <v>45820</v>
      </c>
      <c r="I2373" s="2">
        <v>45820</v>
      </c>
      <c r="J2373" s="2"/>
      <c r="K2373" s="2">
        <f t="shared" si="58"/>
        <v>0</v>
      </c>
      <c r="L2373" s="2">
        <f t="shared" si="57"/>
        <v>4</v>
      </c>
      <c r="M2373" s="2">
        <f t="shared" si="57"/>
        <v>2136.7849999999999</v>
      </c>
      <c r="N2373" s="1" t="s">
        <v>382</v>
      </c>
      <c r="O2373" s="1">
        <v>2025</v>
      </c>
    </row>
    <row r="2374" spans="1:15" ht="15.6" x14ac:dyDescent="0.3">
      <c r="A2374" s="2" t="s">
        <v>519</v>
      </c>
      <c r="B2374" s="2" t="s">
        <v>591</v>
      </c>
      <c r="C2374" s="2" t="s">
        <v>90</v>
      </c>
      <c r="D2374" s="2">
        <v>4</v>
      </c>
      <c r="E2374" s="2">
        <v>2136.782235294118</v>
      </c>
      <c r="F2374" s="2"/>
      <c r="G2374" s="2"/>
      <c r="H2374" s="2">
        <v>45820</v>
      </c>
      <c r="I2374" s="2">
        <v>45820</v>
      </c>
      <c r="J2374" s="2"/>
      <c r="K2374" s="2">
        <f t="shared" si="58"/>
        <v>0</v>
      </c>
      <c r="L2374" s="2">
        <f t="shared" si="57"/>
        <v>4</v>
      </c>
      <c r="M2374" s="2">
        <f t="shared" si="57"/>
        <v>2136.782235294118</v>
      </c>
      <c r="N2374" s="1" t="s">
        <v>382</v>
      </c>
      <c r="O2374" s="1">
        <v>2025</v>
      </c>
    </row>
    <row r="2375" spans="1:15" ht="15.6" x14ac:dyDescent="0.3">
      <c r="A2375" s="2" t="s">
        <v>546</v>
      </c>
      <c r="B2375" s="2" t="s">
        <v>592</v>
      </c>
      <c r="C2375" s="2" t="s">
        <v>90</v>
      </c>
      <c r="D2375" s="2">
        <v>4</v>
      </c>
      <c r="E2375" s="2">
        <v>2059.4542647058825</v>
      </c>
      <c r="F2375" s="2"/>
      <c r="G2375" s="2"/>
      <c r="H2375" s="2">
        <v>45820</v>
      </c>
      <c r="I2375" s="2">
        <v>45820</v>
      </c>
      <c r="J2375" s="2"/>
      <c r="K2375" s="2">
        <f t="shared" si="58"/>
        <v>0</v>
      </c>
      <c r="L2375" s="2">
        <f t="shared" si="57"/>
        <v>4</v>
      </c>
      <c r="M2375" s="2">
        <f t="shared" si="57"/>
        <v>2059.4542647058825</v>
      </c>
      <c r="N2375" s="1" t="s">
        <v>382</v>
      </c>
      <c r="O2375" s="1">
        <v>2025</v>
      </c>
    </row>
    <row r="2376" spans="1:15" ht="15.6" x14ac:dyDescent="0.3">
      <c r="A2376" s="2" t="s">
        <v>547</v>
      </c>
      <c r="B2376" s="2" t="s">
        <v>593</v>
      </c>
      <c r="C2376" s="2" t="s">
        <v>90</v>
      </c>
      <c r="D2376" s="2">
        <v>5</v>
      </c>
      <c r="E2376" s="2">
        <v>2065</v>
      </c>
      <c r="F2376" s="2"/>
      <c r="G2376" s="2"/>
      <c r="H2376" s="2">
        <v>45820</v>
      </c>
      <c r="I2376" s="2">
        <v>45820</v>
      </c>
      <c r="J2376" s="2"/>
      <c r="K2376" s="2">
        <f t="shared" si="58"/>
        <v>0</v>
      </c>
      <c r="L2376" s="2">
        <f t="shared" si="57"/>
        <v>5</v>
      </c>
      <c r="M2376" s="2">
        <f t="shared" si="57"/>
        <v>2065</v>
      </c>
      <c r="N2376" s="1" t="s">
        <v>382</v>
      </c>
      <c r="O2376" s="1">
        <v>2025</v>
      </c>
    </row>
    <row r="2377" spans="1:15" ht="15.6" x14ac:dyDescent="0.3">
      <c r="A2377" s="2" t="s">
        <v>548</v>
      </c>
      <c r="B2377" s="2" t="s">
        <v>238</v>
      </c>
      <c r="C2377" s="2" t="s">
        <v>90</v>
      </c>
      <c r="D2377" s="2">
        <v>3</v>
      </c>
      <c r="E2377" s="2">
        <v>21417</v>
      </c>
      <c r="F2377" s="2"/>
      <c r="G2377" s="2"/>
      <c r="H2377" s="2">
        <v>45092</v>
      </c>
      <c r="I2377" s="2">
        <v>45092</v>
      </c>
      <c r="J2377" s="2"/>
      <c r="K2377" s="2">
        <f t="shared" si="58"/>
        <v>0</v>
      </c>
      <c r="L2377" s="2">
        <f t="shared" si="57"/>
        <v>3</v>
      </c>
      <c r="M2377" s="2">
        <f t="shared" si="57"/>
        <v>21417</v>
      </c>
      <c r="N2377" s="1" t="s">
        <v>382</v>
      </c>
      <c r="O2377" s="1">
        <v>2025</v>
      </c>
    </row>
    <row r="2378" spans="1:15" ht="15.6" x14ac:dyDescent="0.3">
      <c r="A2378" s="2" t="s">
        <v>549</v>
      </c>
      <c r="B2378" s="2" t="s">
        <v>240</v>
      </c>
      <c r="C2378" s="2" t="s">
        <v>90</v>
      </c>
      <c r="D2378" s="2">
        <v>6</v>
      </c>
      <c r="E2378" s="2">
        <v>3363</v>
      </c>
      <c r="F2378" s="2"/>
      <c r="G2378" s="2"/>
      <c r="H2378" s="2">
        <v>45152</v>
      </c>
      <c r="I2378" s="2">
        <v>45152</v>
      </c>
      <c r="J2378" s="2"/>
      <c r="K2378" s="2">
        <f t="shared" si="58"/>
        <v>0</v>
      </c>
      <c r="L2378" s="2">
        <f t="shared" si="57"/>
        <v>6</v>
      </c>
      <c r="M2378" s="2">
        <f t="shared" si="57"/>
        <v>3363</v>
      </c>
      <c r="N2378" s="1" t="s">
        <v>382</v>
      </c>
      <c r="O2378" s="1">
        <v>2025</v>
      </c>
    </row>
    <row r="2379" spans="1:15" ht="15.6" x14ac:dyDescent="0.3">
      <c r="A2379" s="2" t="s">
        <v>550</v>
      </c>
      <c r="B2379" s="2" t="s">
        <v>242</v>
      </c>
      <c r="C2379" s="2" t="s">
        <v>90</v>
      </c>
      <c r="D2379" s="2">
        <v>2</v>
      </c>
      <c r="E2379" s="2">
        <v>184.07999999999998</v>
      </c>
      <c r="F2379" s="2"/>
      <c r="G2379" s="2"/>
      <c r="H2379" s="2">
        <v>45092</v>
      </c>
      <c r="I2379" s="2">
        <v>45092</v>
      </c>
      <c r="J2379" s="2">
        <v>1</v>
      </c>
      <c r="K2379" s="2">
        <f t="shared" si="58"/>
        <v>92.039999999999992</v>
      </c>
      <c r="L2379" s="2">
        <f t="shared" si="57"/>
        <v>1</v>
      </c>
      <c r="M2379" s="2">
        <f t="shared" si="57"/>
        <v>92.039999999999992</v>
      </c>
      <c r="N2379" s="1" t="s">
        <v>382</v>
      </c>
      <c r="O2379" s="1">
        <v>2025</v>
      </c>
    </row>
    <row r="2380" spans="1:15" ht="15.6" x14ac:dyDescent="0.3">
      <c r="A2380" s="2" t="s">
        <v>552</v>
      </c>
      <c r="B2380" s="2" t="s">
        <v>673</v>
      </c>
      <c r="C2380" s="2" t="s">
        <v>261</v>
      </c>
      <c r="D2380" s="2">
        <v>3</v>
      </c>
      <c r="E2380" s="2">
        <v>2673.0366666666664</v>
      </c>
      <c r="F2380" s="2"/>
      <c r="G2380" s="2"/>
      <c r="H2380" s="2">
        <v>45092</v>
      </c>
      <c r="I2380" s="2">
        <v>45092</v>
      </c>
      <c r="J2380" s="2">
        <v>1</v>
      </c>
      <c r="K2380" s="2">
        <f t="shared" si="58"/>
        <v>891.01222222222214</v>
      </c>
      <c r="L2380" s="2">
        <f t="shared" si="57"/>
        <v>2</v>
      </c>
      <c r="M2380" s="2">
        <f t="shared" si="57"/>
        <v>1782.0244444444443</v>
      </c>
      <c r="N2380" s="1" t="s">
        <v>382</v>
      </c>
      <c r="O2380" s="1">
        <v>2025</v>
      </c>
    </row>
    <row r="2381" spans="1:15" ht="15.6" x14ac:dyDescent="0.3">
      <c r="A2381" s="2" t="s">
        <v>554</v>
      </c>
      <c r="B2381" s="2" t="s">
        <v>244</v>
      </c>
      <c r="C2381" s="2" t="s">
        <v>90</v>
      </c>
      <c r="D2381" s="2">
        <v>21</v>
      </c>
      <c r="E2381" s="2">
        <v>748.45558333333179</v>
      </c>
      <c r="F2381" s="2"/>
      <c r="G2381" s="2"/>
      <c r="H2381" s="2">
        <v>45092</v>
      </c>
      <c r="I2381" s="2">
        <v>45092</v>
      </c>
      <c r="J2381" s="2"/>
      <c r="K2381" s="2">
        <f t="shared" si="58"/>
        <v>0</v>
      </c>
      <c r="L2381" s="2">
        <f t="shared" si="57"/>
        <v>21</v>
      </c>
      <c r="M2381" s="2">
        <f t="shared" si="57"/>
        <v>748.45558333333179</v>
      </c>
      <c r="N2381" s="1" t="s">
        <v>382</v>
      </c>
      <c r="O2381" s="1">
        <v>2025</v>
      </c>
    </row>
    <row r="2382" spans="1:15" ht="15.6" x14ac:dyDescent="0.3">
      <c r="A2382" s="2" t="s">
        <v>605</v>
      </c>
      <c r="B2382" s="2" t="s">
        <v>361</v>
      </c>
      <c r="C2382" s="2" t="s">
        <v>90</v>
      </c>
      <c r="D2382" s="2">
        <v>9</v>
      </c>
      <c r="E2382" s="2">
        <v>15637.95</v>
      </c>
      <c r="F2382" s="2"/>
      <c r="G2382" s="2"/>
      <c r="H2382" s="2">
        <v>45826</v>
      </c>
      <c r="I2382" s="2">
        <v>45826</v>
      </c>
      <c r="J2382" s="2"/>
      <c r="K2382" s="2">
        <f t="shared" si="58"/>
        <v>0</v>
      </c>
      <c r="L2382" s="2">
        <f t="shared" si="57"/>
        <v>9</v>
      </c>
      <c r="M2382" s="2">
        <f t="shared" si="57"/>
        <v>15637.95</v>
      </c>
      <c r="N2382" s="1" t="s">
        <v>382</v>
      </c>
      <c r="O2382" s="1">
        <v>2025</v>
      </c>
    </row>
    <row r="2383" spans="1:15" ht="15.6" x14ac:dyDescent="0.3">
      <c r="A2383" s="2" t="s">
        <v>607</v>
      </c>
      <c r="B2383" s="2" t="s">
        <v>362</v>
      </c>
      <c r="C2383" s="2" t="s">
        <v>201</v>
      </c>
      <c r="D2383" s="2">
        <v>0</v>
      </c>
      <c r="E2383" s="2">
        <v>0</v>
      </c>
      <c r="F2383" s="2"/>
      <c r="G2383" s="2"/>
      <c r="H2383" s="2">
        <v>45092</v>
      </c>
      <c r="I2383" s="2">
        <v>45092</v>
      </c>
      <c r="J2383" s="2"/>
      <c r="K2383" s="2"/>
      <c r="L2383" s="2">
        <f t="shared" si="57"/>
        <v>0</v>
      </c>
      <c r="M2383" s="2">
        <f t="shared" si="57"/>
        <v>0</v>
      </c>
      <c r="N2383" s="1" t="s">
        <v>382</v>
      </c>
      <c r="O2383" s="1">
        <v>2025</v>
      </c>
    </row>
    <row r="2384" spans="1:15" ht="15.6" x14ac:dyDescent="0.3">
      <c r="A2384" s="2" t="s">
        <v>609</v>
      </c>
      <c r="B2384" s="2" t="s">
        <v>248</v>
      </c>
      <c r="C2384" s="2" t="s">
        <v>201</v>
      </c>
      <c r="D2384" s="2">
        <v>0</v>
      </c>
      <c r="E2384" s="2">
        <v>0</v>
      </c>
      <c r="F2384" s="2"/>
      <c r="G2384" s="2"/>
      <c r="H2384" s="2">
        <v>45092</v>
      </c>
      <c r="I2384" s="2">
        <v>45092</v>
      </c>
      <c r="J2384" s="2"/>
      <c r="K2384" s="2"/>
      <c r="L2384" s="2">
        <f t="shared" si="57"/>
        <v>0</v>
      </c>
      <c r="M2384" s="2">
        <f t="shared" si="57"/>
        <v>0</v>
      </c>
      <c r="N2384" s="1" t="s">
        <v>382</v>
      </c>
      <c r="O2384" s="1">
        <v>2025</v>
      </c>
    </row>
    <row r="2385" spans="1:15" ht="15.6" x14ac:dyDescent="0.3">
      <c r="A2385" s="2" t="s">
        <v>616</v>
      </c>
      <c r="B2385" s="2" t="s">
        <v>250</v>
      </c>
      <c r="C2385" s="2" t="s">
        <v>201</v>
      </c>
      <c r="D2385" s="2">
        <v>0</v>
      </c>
      <c r="E2385" s="2">
        <v>0</v>
      </c>
      <c r="F2385" s="2"/>
      <c r="G2385" s="2"/>
      <c r="H2385" s="2">
        <v>45092</v>
      </c>
      <c r="I2385" s="2">
        <v>45092</v>
      </c>
      <c r="J2385" s="2"/>
      <c r="K2385" s="2"/>
      <c r="L2385" s="2">
        <f t="shared" si="57"/>
        <v>0</v>
      </c>
      <c r="M2385" s="2">
        <f t="shared" si="57"/>
        <v>0</v>
      </c>
      <c r="N2385" s="1" t="s">
        <v>382</v>
      </c>
      <c r="O2385" s="1">
        <v>2025</v>
      </c>
    </row>
    <row r="2386" spans="1:15" ht="15.6" x14ac:dyDescent="0.3">
      <c r="A2386" s="2" t="s">
        <v>617</v>
      </c>
      <c r="B2386" s="2" t="s">
        <v>674</v>
      </c>
      <c r="C2386" s="2" t="s">
        <v>90</v>
      </c>
      <c r="D2386" s="2">
        <v>5</v>
      </c>
      <c r="E2386" s="2">
        <v>2065</v>
      </c>
      <c r="F2386" s="2"/>
      <c r="G2386" s="2"/>
      <c r="H2386" s="2">
        <v>45820</v>
      </c>
      <c r="I2386" s="2">
        <v>45820</v>
      </c>
      <c r="J2386" s="2">
        <f>1+1</f>
        <v>2</v>
      </c>
      <c r="K2386" s="2">
        <f t="shared" si="58"/>
        <v>826</v>
      </c>
      <c r="L2386" s="2">
        <f t="shared" si="57"/>
        <v>3</v>
      </c>
      <c r="M2386" s="2">
        <f t="shared" si="57"/>
        <v>1239</v>
      </c>
      <c r="N2386" s="1" t="s">
        <v>382</v>
      </c>
      <c r="O2386" s="1">
        <v>2025</v>
      </c>
    </row>
    <row r="2387" spans="1:15" ht="15.6" x14ac:dyDescent="0.3">
      <c r="A2387" s="2" t="s">
        <v>621</v>
      </c>
      <c r="B2387" s="2" t="s">
        <v>595</v>
      </c>
      <c r="C2387" s="2" t="s">
        <v>90</v>
      </c>
      <c r="D2387" s="2">
        <v>3</v>
      </c>
      <c r="E2387" s="2">
        <v>1452.1425000000002</v>
      </c>
      <c r="F2387" s="2"/>
      <c r="G2387" s="2"/>
      <c r="H2387" s="2">
        <v>45820</v>
      </c>
      <c r="I2387" s="2">
        <v>45820</v>
      </c>
      <c r="J2387" s="2">
        <v>1</v>
      </c>
      <c r="K2387" s="2">
        <f>+E2387/D2387*J2387</f>
        <v>484.04750000000007</v>
      </c>
      <c r="L2387" s="2">
        <f t="shared" si="57"/>
        <v>2</v>
      </c>
      <c r="M2387" s="2">
        <f>+E2387+G2387-K2387</f>
        <v>968.09500000000003</v>
      </c>
      <c r="N2387" s="1" t="s">
        <v>382</v>
      </c>
      <c r="O2387" s="1">
        <v>2025</v>
      </c>
    </row>
    <row r="2388" spans="1:15" ht="15.6" x14ac:dyDescent="0.3">
      <c r="A2388" s="2" t="s">
        <v>618</v>
      </c>
      <c r="B2388" s="2" t="s">
        <v>596</v>
      </c>
      <c r="C2388" s="2" t="s">
        <v>90</v>
      </c>
      <c r="D2388" s="2">
        <v>3</v>
      </c>
      <c r="E2388" s="2">
        <v>1228.8533333333335</v>
      </c>
      <c r="F2388" s="2"/>
      <c r="G2388" s="2"/>
      <c r="H2388" s="2">
        <v>45820</v>
      </c>
      <c r="I2388" s="2">
        <v>45820</v>
      </c>
      <c r="J2388" s="2">
        <v>1</v>
      </c>
      <c r="K2388" s="2">
        <f>+E2388/D2388*J2388</f>
        <v>409.6177777777778</v>
      </c>
      <c r="L2388" s="2">
        <f>+D2388+F2388-J2388</f>
        <v>2</v>
      </c>
      <c r="M2388" s="2">
        <f>+E2388+G2388-K2388</f>
        <v>819.23555555555572</v>
      </c>
      <c r="N2388" s="1" t="s">
        <v>382</v>
      </c>
      <c r="O2388" s="1">
        <v>2025</v>
      </c>
    </row>
    <row r="2389" spans="1:15" ht="15.6" x14ac:dyDescent="0.3">
      <c r="A2389" s="2" t="s">
        <v>622</v>
      </c>
      <c r="B2389" s="2" t="s">
        <v>708</v>
      </c>
      <c r="C2389" s="2" t="s">
        <v>90</v>
      </c>
      <c r="D2389" s="2">
        <v>3</v>
      </c>
      <c r="E2389" s="2">
        <v>1239</v>
      </c>
      <c r="F2389" s="2"/>
      <c r="G2389" s="2"/>
      <c r="H2389" s="2">
        <v>45820</v>
      </c>
      <c r="I2389" s="2">
        <v>45820</v>
      </c>
      <c r="J2389" s="2">
        <v>1</v>
      </c>
      <c r="K2389" s="2">
        <f>+E2389/D2389*J2389</f>
        <v>413</v>
      </c>
      <c r="L2389" s="2">
        <f>+D2389+F2389-J2389</f>
        <v>2</v>
      </c>
      <c r="M2389" s="2">
        <f>+E2389+G2389-K2389</f>
        <v>826</v>
      </c>
      <c r="N2389" s="1" t="s">
        <v>382</v>
      </c>
      <c r="O2389" s="1">
        <v>2025</v>
      </c>
    </row>
    <row r="2390" spans="1:15" ht="15.6" x14ac:dyDescent="0.3">
      <c r="A2390" s="2" t="s">
        <v>623</v>
      </c>
      <c r="B2390" s="2" t="s">
        <v>369</v>
      </c>
      <c r="C2390" s="2" t="s">
        <v>90</v>
      </c>
      <c r="D2390" s="2">
        <v>8</v>
      </c>
      <c r="E2390" s="2">
        <v>452.78575510204087</v>
      </c>
      <c r="F2390" s="2"/>
      <c r="G2390" s="2"/>
      <c r="H2390" s="2">
        <v>45768</v>
      </c>
      <c r="I2390" s="2">
        <v>45768</v>
      </c>
      <c r="J2390" s="2"/>
      <c r="K2390" s="2">
        <f t="shared" ref="K2390:K2417" si="59">+E2390/D2390*J2390</f>
        <v>0</v>
      </c>
      <c r="L2390" s="2">
        <f>+D2390+F2390-J2390</f>
        <v>8</v>
      </c>
      <c r="M2390" s="2">
        <f t="shared" ref="L2390:M2422" si="60">+E2390+G2390-K2390</f>
        <v>452.78575510204087</v>
      </c>
      <c r="N2390" s="1" t="s">
        <v>382</v>
      </c>
      <c r="O2390" s="1">
        <v>2025</v>
      </c>
    </row>
    <row r="2391" spans="1:15" ht="15.6" x14ac:dyDescent="0.3">
      <c r="A2391" s="2" t="s">
        <v>624</v>
      </c>
      <c r="B2391" s="2" t="s">
        <v>370</v>
      </c>
      <c r="C2391" s="2" t="s">
        <v>90</v>
      </c>
      <c r="D2391" s="2">
        <v>2</v>
      </c>
      <c r="E2391" s="2">
        <v>87.933333333333309</v>
      </c>
      <c r="F2391" s="2"/>
      <c r="G2391" s="2"/>
      <c r="H2391" s="2">
        <v>45092</v>
      </c>
      <c r="I2391" s="2">
        <v>45092</v>
      </c>
      <c r="J2391" s="2">
        <v>1</v>
      </c>
      <c r="K2391" s="2">
        <f t="shared" si="59"/>
        <v>43.966666666666654</v>
      </c>
      <c r="L2391" s="2">
        <f>+D2391+F2391-J2391</f>
        <v>1</v>
      </c>
      <c r="M2391" s="2">
        <f t="shared" si="60"/>
        <v>43.966666666666654</v>
      </c>
      <c r="N2391" s="1" t="s">
        <v>382</v>
      </c>
      <c r="O2391" s="1">
        <v>2025</v>
      </c>
    </row>
    <row r="2392" spans="1:15" ht="15.6" x14ac:dyDescent="0.3">
      <c r="A2392" s="2" t="s">
        <v>625</v>
      </c>
      <c r="B2392" s="2" t="s">
        <v>371</v>
      </c>
      <c r="C2392" s="2" t="s">
        <v>90</v>
      </c>
      <c r="D2392" s="2">
        <v>0</v>
      </c>
      <c r="E2392" s="2">
        <v>0</v>
      </c>
      <c r="F2392" s="2"/>
      <c r="G2392" s="2"/>
      <c r="H2392" s="2">
        <v>45092</v>
      </c>
      <c r="I2392" s="2">
        <v>45092</v>
      </c>
      <c r="J2392" s="2"/>
      <c r="K2392" s="2">
        <v>0</v>
      </c>
      <c r="L2392" s="2">
        <f t="shared" si="60"/>
        <v>0</v>
      </c>
      <c r="M2392" s="2">
        <f t="shared" si="60"/>
        <v>0</v>
      </c>
      <c r="N2392" s="1" t="s">
        <v>382</v>
      </c>
      <c r="O2392" s="1">
        <v>2025</v>
      </c>
    </row>
    <row r="2393" spans="1:15" ht="15.6" x14ac:dyDescent="0.3">
      <c r="A2393" s="2" t="s">
        <v>626</v>
      </c>
      <c r="B2393" s="2" t="s">
        <v>597</v>
      </c>
      <c r="C2393" s="2" t="s">
        <v>90</v>
      </c>
      <c r="D2393" s="2">
        <v>22</v>
      </c>
      <c r="E2393" s="2">
        <v>488.9903333333333</v>
      </c>
      <c r="F2393" s="2"/>
      <c r="G2393" s="2"/>
      <c r="H2393" s="2">
        <v>45768</v>
      </c>
      <c r="I2393" s="2">
        <v>45768</v>
      </c>
      <c r="J2393" s="2"/>
      <c r="K2393" s="2">
        <f t="shared" si="59"/>
        <v>0</v>
      </c>
      <c r="L2393" s="2">
        <f t="shared" si="60"/>
        <v>22</v>
      </c>
      <c r="M2393" s="2">
        <f t="shared" si="60"/>
        <v>488.9903333333333</v>
      </c>
      <c r="N2393" s="1" t="s">
        <v>382</v>
      </c>
      <c r="O2393" s="1">
        <v>2025</v>
      </c>
    </row>
    <row r="2394" spans="1:15" ht="15.6" x14ac:dyDescent="0.3">
      <c r="A2394" s="2" t="s">
        <v>627</v>
      </c>
      <c r="B2394" s="2" t="s">
        <v>598</v>
      </c>
      <c r="C2394" s="2" t="s">
        <v>90</v>
      </c>
      <c r="D2394" s="2">
        <v>9</v>
      </c>
      <c r="E2394" s="2">
        <v>174.16800000000001</v>
      </c>
      <c r="F2394" s="2"/>
      <c r="G2394" s="2"/>
      <c r="H2394" s="2">
        <v>45768</v>
      </c>
      <c r="I2394" s="2">
        <v>45768</v>
      </c>
      <c r="J2394" s="2">
        <v>3</v>
      </c>
      <c r="K2394" s="2">
        <f t="shared" si="59"/>
        <v>58.055999999999997</v>
      </c>
      <c r="L2394" s="2">
        <f t="shared" si="60"/>
        <v>6</v>
      </c>
      <c r="M2394" s="2">
        <f t="shared" si="60"/>
        <v>116.11200000000001</v>
      </c>
      <c r="N2394" s="1" t="s">
        <v>382</v>
      </c>
      <c r="O2394" s="1">
        <v>2025</v>
      </c>
    </row>
    <row r="2395" spans="1:15" ht="15.6" x14ac:dyDescent="0.3">
      <c r="A2395" s="2" t="s">
        <v>628</v>
      </c>
      <c r="B2395" s="2" t="s">
        <v>675</v>
      </c>
      <c r="C2395" s="2" t="s">
        <v>90</v>
      </c>
      <c r="D2395" s="2">
        <v>12</v>
      </c>
      <c r="E2395" s="2">
        <v>273.99098181818187</v>
      </c>
      <c r="F2395" s="2"/>
      <c r="G2395" s="2"/>
      <c r="H2395" s="2">
        <v>45768</v>
      </c>
      <c r="I2395" s="2">
        <v>45768</v>
      </c>
      <c r="J2395" s="2">
        <v>1</v>
      </c>
      <c r="K2395" s="2">
        <f t="shared" si="59"/>
        <v>22.832581818181822</v>
      </c>
      <c r="L2395" s="2">
        <f t="shared" si="60"/>
        <v>11</v>
      </c>
      <c r="M2395" s="2">
        <f t="shared" si="60"/>
        <v>251.15840000000003</v>
      </c>
      <c r="N2395" s="1" t="s">
        <v>382</v>
      </c>
      <c r="O2395" s="1">
        <v>2025</v>
      </c>
    </row>
    <row r="2396" spans="1:15" ht="15.6" x14ac:dyDescent="0.3">
      <c r="A2396" s="2" t="s">
        <v>629</v>
      </c>
      <c r="B2396" s="2" t="s">
        <v>599</v>
      </c>
      <c r="C2396" s="2" t="s">
        <v>90</v>
      </c>
      <c r="D2396" s="2">
        <v>13</v>
      </c>
      <c r="E2396" s="2">
        <v>315.11306666666667</v>
      </c>
      <c r="F2396" s="2"/>
      <c r="G2396" s="2"/>
      <c r="H2396" s="2">
        <v>45768</v>
      </c>
      <c r="I2396" s="2">
        <v>45768</v>
      </c>
      <c r="J2396" s="2">
        <v>1</v>
      </c>
      <c r="K2396" s="2">
        <f>+E2396/D2396*J2396</f>
        <v>24.239466666666665</v>
      </c>
      <c r="L2396" s="2">
        <f t="shared" si="60"/>
        <v>12</v>
      </c>
      <c r="M2396" s="2">
        <f t="shared" si="60"/>
        <v>290.87360000000001</v>
      </c>
      <c r="N2396" s="1" t="s">
        <v>382</v>
      </c>
      <c r="O2396" s="1">
        <v>2025</v>
      </c>
    </row>
    <row r="2397" spans="1:15" ht="15.6" x14ac:dyDescent="0.3">
      <c r="A2397" s="2" t="s">
        <v>630</v>
      </c>
      <c r="B2397" s="2" t="s">
        <v>600</v>
      </c>
      <c r="C2397" s="2" t="s">
        <v>90</v>
      </c>
      <c r="D2397" s="2">
        <v>2</v>
      </c>
      <c r="E2397" s="2">
        <v>35.21</v>
      </c>
      <c r="F2397" s="2"/>
      <c r="G2397" s="2"/>
      <c r="H2397" s="2">
        <v>45152</v>
      </c>
      <c r="I2397" s="2">
        <v>45152</v>
      </c>
      <c r="J2397" s="2"/>
      <c r="K2397" s="2">
        <f t="shared" si="59"/>
        <v>0</v>
      </c>
      <c r="L2397" s="2">
        <f t="shared" si="60"/>
        <v>2</v>
      </c>
      <c r="M2397" s="2">
        <f t="shared" si="60"/>
        <v>35.21</v>
      </c>
      <c r="N2397" s="1" t="s">
        <v>382</v>
      </c>
      <c r="O2397" s="1">
        <v>2025</v>
      </c>
    </row>
    <row r="2398" spans="1:15" ht="15.6" x14ac:dyDescent="0.3">
      <c r="A2398" s="2" t="s">
        <v>631</v>
      </c>
      <c r="B2398" s="2" t="s">
        <v>601</v>
      </c>
      <c r="C2398" s="2" t="s">
        <v>90</v>
      </c>
      <c r="D2398" s="2">
        <v>1</v>
      </c>
      <c r="E2398" s="2">
        <v>17.605</v>
      </c>
      <c r="F2398" s="2"/>
      <c r="G2398" s="2"/>
      <c r="H2398" s="2">
        <v>45152</v>
      </c>
      <c r="I2398" s="2">
        <v>45152</v>
      </c>
      <c r="J2398" s="2"/>
      <c r="K2398" s="2">
        <f t="shared" si="59"/>
        <v>0</v>
      </c>
      <c r="L2398" s="2">
        <f t="shared" si="60"/>
        <v>1</v>
      </c>
      <c r="M2398" s="2">
        <f t="shared" si="60"/>
        <v>17.605</v>
      </c>
      <c r="N2398" s="1" t="s">
        <v>382</v>
      </c>
      <c r="O2398" s="1">
        <v>2025</v>
      </c>
    </row>
    <row r="2399" spans="1:15" ht="15.6" x14ac:dyDescent="0.3">
      <c r="A2399" s="2" t="s">
        <v>632</v>
      </c>
      <c r="B2399" s="2" t="s">
        <v>602</v>
      </c>
      <c r="C2399" s="2" t="s">
        <v>90</v>
      </c>
      <c r="D2399" s="2">
        <v>1</v>
      </c>
      <c r="E2399" s="2">
        <v>17.605</v>
      </c>
      <c r="F2399" s="2"/>
      <c r="G2399" s="2"/>
      <c r="H2399" s="2">
        <v>45152</v>
      </c>
      <c r="I2399" s="2">
        <v>45152</v>
      </c>
      <c r="J2399" s="2"/>
      <c r="K2399" s="2">
        <f t="shared" si="59"/>
        <v>0</v>
      </c>
      <c r="L2399" s="2">
        <f t="shared" si="60"/>
        <v>1</v>
      </c>
      <c r="M2399" s="2">
        <f t="shared" si="60"/>
        <v>17.605</v>
      </c>
      <c r="N2399" s="1" t="s">
        <v>382</v>
      </c>
      <c r="O2399" s="1">
        <v>2025</v>
      </c>
    </row>
    <row r="2400" spans="1:15" ht="15.6" x14ac:dyDescent="0.3">
      <c r="A2400" s="2" t="s">
        <v>633</v>
      </c>
      <c r="B2400" s="2" t="s">
        <v>603</v>
      </c>
      <c r="C2400" s="2" t="s">
        <v>90</v>
      </c>
      <c r="D2400" s="2">
        <v>11</v>
      </c>
      <c r="E2400" s="2">
        <v>311.15692307692302</v>
      </c>
      <c r="F2400" s="2"/>
      <c r="G2400" s="2"/>
      <c r="H2400" s="2">
        <v>45768</v>
      </c>
      <c r="I2400" s="2">
        <v>45768</v>
      </c>
      <c r="J2400" s="2"/>
      <c r="K2400" s="2">
        <f>+E2400/D2400*J2400</f>
        <v>0</v>
      </c>
      <c r="L2400" s="2">
        <f t="shared" si="60"/>
        <v>11</v>
      </c>
      <c r="M2400" s="2">
        <f t="shared" si="60"/>
        <v>311.15692307692302</v>
      </c>
      <c r="N2400" s="1" t="s">
        <v>382</v>
      </c>
      <c r="O2400" s="1">
        <v>2025</v>
      </c>
    </row>
    <row r="2401" spans="1:15" ht="15.6" x14ac:dyDescent="0.3">
      <c r="A2401" s="2" t="s">
        <v>634</v>
      </c>
      <c r="B2401" s="2" t="s">
        <v>604</v>
      </c>
      <c r="C2401" s="2" t="s">
        <v>90</v>
      </c>
      <c r="D2401" s="2">
        <v>10</v>
      </c>
      <c r="E2401" s="2">
        <v>262.84499999999997</v>
      </c>
      <c r="F2401" s="2"/>
      <c r="G2401" s="2"/>
      <c r="H2401" s="2">
        <v>45768</v>
      </c>
      <c r="I2401" s="2">
        <v>45768</v>
      </c>
      <c r="J2401" s="2"/>
      <c r="K2401" s="2">
        <f t="shared" si="59"/>
        <v>0</v>
      </c>
      <c r="L2401" s="2">
        <f t="shared" si="60"/>
        <v>10</v>
      </c>
      <c r="M2401" s="2">
        <f t="shared" si="60"/>
        <v>262.84499999999997</v>
      </c>
      <c r="N2401" s="1" t="s">
        <v>382</v>
      </c>
      <c r="O2401" s="1">
        <v>2025</v>
      </c>
    </row>
    <row r="2402" spans="1:15" ht="15.6" x14ac:dyDescent="0.3">
      <c r="A2402" s="2" t="s">
        <v>635</v>
      </c>
      <c r="B2402" s="2" t="s">
        <v>606</v>
      </c>
      <c r="C2402" s="2" t="s">
        <v>90</v>
      </c>
      <c r="D2402" s="2">
        <v>12</v>
      </c>
      <c r="E2402" s="2">
        <v>307.51716923076918</v>
      </c>
      <c r="F2402" s="2"/>
      <c r="G2402" s="2"/>
      <c r="H2402" s="2">
        <v>45768</v>
      </c>
      <c r="I2402" s="2">
        <v>45768</v>
      </c>
      <c r="J2402" s="2"/>
      <c r="K2402" s="2">
        <f t="shared" si="59"/>
        <v>0</v>
      </c>
      <c r="L2402" s="2">
        <f t="shared" si="60"/>
        <v>12</v>
      </c>
      <c r="M2402" s="2">
        <f t="shared" si="60"/>
        <v>307.51716923076918</v>
      </c>
      <c r="N2402" s="1" t="s">
        <v>382</v>
      </c>
      <c r="O2402" s="1">
        <v>2025</v>
      </c>
    </row>
    <row r="2403" spans="1:15" ht="15.6" x14ac:dyDescent="0.3">
      <c r="A2403" s="2" t="s">
        <v>636</v>
      </c>
      <c r="B2403" s="2" t="s">
        <v>608</v>
      </c>
      <c r="C2403" s="2" t="s">
        <v>90</v>
      </c>
      <c r="D2403" s="2">
        <v>14</v>
      </c>
      <c r="E2403" s="2">
        <v>349.72874999999999</v>
      </c>
      <c r="F2403" s="2"/>
      <c r="G2403" s="2"/>
      <c r="H2403" s="2">
        <v>45768</v>
      </c>
      <c r="I2403" s="2">
        <v>45768</v>
      </c>
      <c r="J2403" s="2"/>
      <c r="K2403" s="2">
        <f t="shared" si="59"/>
        <v>0</v>
      </c>
      <c r="L2403" s="2">
        <f t="shared" si="60"/>
        <v>14</v>
      </c>
      <c r="M2403" s="2">
        <f t="shared" si="60"/>
        <v>349.72874999999999</v>
      </c>
      <c r="N2403" s="1" t="s">
        <v>382</v>
      </c>
      <c r="O2403" s="1">
        <v>2025</v>
      </c>
    </row>
    <row r="2404" spans="1:15" ht="15.6" x14ac:dyDescent="0.3">
      <c r="A2404" s="2" t="s">
        <v>637</v>
      </c>
      <c r="B2404" s="2" t="s">
        <v>610</v>
      </c>
      <c r="C2404" s="2" t="s">
        <v>90</v>
      </c>
      <c r="D2404" s="2">
        <v>10</v>
      </c>
      <c r="E2404" s="2">
        <v>278.31496503496504</v>
      </c>
      <c r="F2404" s="2"/>
      <c r="G2404" s="2"/>
      <c r="H2404" s="2">
        <v>45768</v>
      </c>
      <c r="I2404" s="2">
        <v>45768</v>
      </c>
      <c r="J2404" s="2"/>
      <c r="K2404" s="2">
        <f t="shared" si="59"/>
        <v>0</v>
      </c>
      <c r="L2404" s="2">
        <f t="shared" si="60"/>
        <v>10</v>
      </c>
      <c r="M2404" s="2">
        <f t="shared" si="60"/>
        <v>278.31496503496504</v>
      </c>
      <c r="N2404" s="1" t="s">
        <v>382</v>
      </c>
      <c r="O2404" s="1">
        <v>2025</v>
      </c>
    </row>
    <row r="2405" spans="1:15" ht="15.6" x14ac:dyDescent="0.3">
      <c r="A2405" s="2" t="s">
        <v>638</v>
      </c>
      <c r="B2405" s="2" t="s">
        <v>373</v>
      </c>
      <c r="C2405" s="2" t="s">
        <v>90</v>
      </c>
      <c r="D2405" s="2">
        <v>7</v>
      </c>
      <c r="E2405" s="2">
        <v>1944.5588750000002</v>
      </c>
      <c r="F2405" s="2"/>
      <c r="G2405" s="2"/>
      <c r="H2405" s="2">
        <v>45768</v>
      </c>
      <c r="I2405" s="2">
        <v>45768</v>
      </c>
      <c r="J2405" s="2">
        <f>2+1</f>
        <v>3</v>
      </c>
      <c r="K2405" s="2">
        <f>+E2405/D2405*J2405</f>
        <v>833.38237500000002</v>
      </c>
      <c r="L2405" s="2">
        <f t="shared" si="60"/>
        <v>4</v>
      </c>
      <c r="M2405" s="2">
        <f t="shared" si="60"/>
        <v>1111.1765</v>
      </c>
      <c r="N2405" s="1" t="s">
        <v>382</v>
      </c>
      <c r="O2405" s="1">
        <v>2025</v>
      </c>
    </row>
    <row r="2406" spans="1:15" ht="15.6" x14ac:dyDescent="0.3">
      <c r="A2406" s="2" t="s">
        <v>639</v>
      </c>
      <c r="B2406" s="2" t="s">
        <v>611</v>
      </c>
      <c r="C2406" s="2" t="s">
        <v>201</v>
      </c>
      <c r="D2406" s="2">
        <v>12</v>
      </c>
      <c r="E2406" s="2">
        <v>948.25892307692288</v>
      </c>
      <c r="F2406" s="2"/>
      <c r="G2406" s="2"/>
      <c r="H2406" s="2">
        <v>45768</v>
      </c>
      <c r="I2406" s="2">
        <v>45768</v>
      </c>
      <c r="J2406" s="2"/>
      <c r="K2406" s="2">
        <f>+E2406/D2406*J2406</f>
        <v>0</v>
      </c>
      <c r="L2406" s="2">
        <f t="shared" si="60"/>
        <v>12</v>
      </c>
      <c r="M2406" s="2">
        <f t="shared" si="60"/>
        <v>948.25892307692288</v>
      </c>
      <c r="N2406" s="1" t="s">
        <v>382</v>
      </c>
      <c r="O2406" s="1">
        <v>2025</v>
      </c>
    </row>
    <row r="2407" spans="1:15" ht="15.6" x14ac:dyDescent="0.3">
      <c r="A2407" s="2" t="s">
        <v>640</v>
      </c>
      <c r="B2407" s="2" t="s">
        <v>374</v>
      </c>
      <c r="C2407" s="2" t="s">
        <v>90</v>
      </c>
      <c r="D2407" s="2">
        <v>17</v>
      </c>
      <c r="E2407" s="2">
        <v>539.79636363636359</v>
      </c>
      <c r="F2407" s="2"/>
      <c r="G2407" s="2"/>
      <c r="H2407" s="2">
        <v>45768</v>
      </c>
      <c r="I2407" s="2">
        <v>45768</v>
      </c>
      <c r="J2407" s="2">
        <v>1</v>
      </c>
      <c r="K2407" s="2">
        <f>+E2407/D2407*J2407</f>
        <v>31.75272727272727</v>
      </c>
      <c r="L2407" s="2">
        <f t="shared" si="60"/>
        <v>16</v>
      </c>
      <c r="M2407" s="2">
        <f t="shared" si="60"/>
        <v>508.04363636363632</v>
      </c>
      <c r="N2407" s="1" t="s">
        <v>382</v>
      </c>
      <c r="O2407" s="1">
        <v>2025</v>
      </c>
    </row>
    <row r="2408" spans="1:15" ht="15.6" x14ac:dyDescent="0.3">
      <c r="A2408" s="2" t="s">
        <v>641</v>
      </c>
      <c r="B2408" s="2" t="s">
        <v>612</v>
      </c>
      <c r="C2408" s="2" t="s">
        <v>261</v>
      </c>
      <c r="D2408" s="2">
        <v>4</v>
      </c>
      <c r="E2408" s="2">
        <v>289.64</v>
      </c>
      <c r="F2408" s="2"/>
      <c r="G2408" s="2"/>
      <c r="H2408" s="2">
        <v>45152</v>
      </c>
      <c r="I2408" s="2">
        <v>45152</v>
      </c>
      <c r="J2408" s="2"/>
      <c r="K2408" s="2">
        <f t="shared" si="59"/>
        <v>0</v>
      </c>
      <c r="L2408" s="2">
        <f t="shared" si="60"/>
        <v>4</v>
      </c>
      <c r="M2408" s="2">
        <f t="shared" si="60"/>
        <v>289.64</v>
      </c>
      <c r="N2408" s="1" t="s">
        <v>382</v>
      </c>
      <c r="O2408" s="1">
        <v>2025</v>
      </c>
    </row>
    <row r="2409" spans="1:15" ht="15.6" x14ac:dyDescent="0.3">
      <c r="A2409" s="2" t="s">
        <v>642</v>
      </c>
      <c r="B2409" s="2" t="s">
        <v>613</v>
      </c>
      <c r="C2409" s="2" t="s">
        <v>90</v>
      </c>
      <c r="D2409" s="2">
        <v>3</v>
      </c>
      <c r="E2409" s="2">
        <v>1286.4360000000001</v>
      </c>
      <c r="F2409" s="2"/>
      <c r="G2409" s="2"/>
      <c r="H2409" s="2">
        <v>45152</v>
      </c>
      <c r="I2409" s="2">
        <v>45152</v>
      </c>
      <c r="J2409" s="2"/>
      <c r="K2409" s="2">
        <f t="shared" si="59"/>
        <v>0</v>
      </c>
      <c r="L2409" s="2">
        <f t="shared" si="60"/>
        <v>3</v>
      </c>
      <c r="M2409" s="2">
        <f t="shared" si="60"/>
        <v>1286.4360000000001</v>
      </c>
      <c r="N2409" s="1" t="s">
        <v>382</v>
      </c>
      <c r="O2409" s="1">
        <v>2025</v>
      </c>
    </row>
    <row r="2410" spans="1:15" ht="15.6" x14ac:dyDescent="0.3">
      <c r="A2410" s="2" t="s">
        <v>643</v>
      </c>
      <c r="B2410" s="2" t="s">
        <v>375</v>
      </c>
      <c r="C2410" s="2" t="s">
        <v>90</v>
      </c>
      <c r="D2410" s="2">
        <v>0</v>
      </c>
      <c r="E2410" s="2">
        <v>0</v>
      </c>
      <c r="F2410" s="2"/>
      <c r="G2410" s="2"/>
      <c r="H2410" s="2">
        <v>45092</v>
      </c>
      <c r="I2410" s="2">
        <v>45092</v>
      </c>
      <c r="J2410" s="2"/>
      <c r="K2410" s="2">
        <v>0</v>
      </c>
      <c r="L2410" s="2">
        <f t="shared" si="60"/>
        <v>0</v>
      </c>
      <c r="M2410" s="2">
        <f t="shared" si="60"/>
        <v>0</v>
      </c>
      <c r="N2410" s="1" t="s">
        <v>382</v>
      </c>
      <c r="O2410" s="1">
        <v>2025</v>
      </c>
    </row>
    <row r="2411" spans="1:15" ht="15.6" x14ac:dyDescent="0.3">
      <c r="A2411" s="2" t="s">
        <v>644</v>
      </c>
      <c r="B2411" s="2" t="s">
        <v>508</v>
      </c>
      <c r="C2411" s="2" t="s">
        <v>90</v>
      </c>
      <c r="D2411" s="2">
        <v>3</v>
      </c>
      <c r="E2411" s="2">
        <v>15930</v>
      </c>
      <c r="F2411" s="2"/>
      <c r="G2411" s="2"/>
      <c r="H2411" s="2">
        <v>45820</v>
      </c>
      <c r="I2411" s="2">
        <v>45820</v>
      </c>
      <c r="J2411" s="2"/>
      <c r="K2411" s="2">
        <v>0</v>
      </c>
      <c r="L2411" s="2">
        <f t="shared" si="60"/>
        <v>3</v>
      </c>
      <c r="M2411" s="2">
        <f t="shared" si="60"/>
        <v>15930</v>
      </c>
      <c r="N2411" s="1" t="s">
        <v>382</v>
      </c>
      <c r="O2411" s="1">
        <v>2025</v>
      </c>
    </row>
    <row r="2412" spans="1:15" ht="15.6" x14ac:dyDescent="0.3">
      <c r="A2412" s="2" t="s">
        <v>645</v>
      </c>
      <c r="B2412" s="2" t="s">
        <v>509</v>
      </c>
      <c r="C2412" s="2" t="s">
        <v>90</v>
      </c>
      <c r="D2412" s="2">
        <v>3</v>
      </c>
      <c r="E2412" s="2">
        <v>15930</v>
      </c>
      <c r="F2412" s="2"/>
      <c r="G2412" s="2"/>
      <c r="H2412" s="2">
        <v>45820</v>
      </c>
      <c r="I2412" s="2">
        <v>45820</v>
      </c>
      <c r="J2412" s="2"/>
      <c r="K2412" s="2">
        <v>0</v>
      </c>
      <c r="L2412" s="2">
        <f t="shared" si="60"/>
        <v>3</v>
      </c>
      <c r="M2412" s="2">
        <f t="shared" si="60"/>
        <v>15930</v>
      </c>
      <c r="N2412" s="1" t="s">
        <v>382</v>
      </c>
      <c r="O2412" s="1">
        <v>2025</v>
      </c>
    </row>
    <row r="2413" spans="1:15" ht="15.6" x14ac:dyDescent="0.3">
      <c r="A2413" s="2" t="s">
        <v>646</v>
      </c>
      <c r="B2413" s="2" t="s">
        <v>614</v>
      </c>
      <c r="C2413" s="2" t="s">
        <v>90</v>
      </c>
      <c r="D2413" s="2">
        <v>0</v>
      </c>
      <c r="E2413" s="2">
        <v>0</v>
      </c>
      <c r="F2413" s="2"/>
      <c r="G2413" s="2"/>
      <c r="H2413" s="2">
        <v>45768</v>
      </c>
      <c r="I2413" s="2">
        <v>45768</v>
      </c>
      <c r="J2413" s="2"/>
      <c r="K2413" s="2">
        <v>0</v>
      </c>
      <c r="L2413" s="2">
        <f t="shared" si="60"/>
        <v>0</v>
      </c>
      <c r="M2413" s="2">
        <f t="shared" si="60"/>
        <v>0</v>
      </c>
      <c r="N2413" s="1" t="s">
        <v>382</v>
      </c>
      <c r="O2413" s="1">
        <v>2025</v>
      </c>
    </row>
    <row r="2414" spans="1:15" ht="15.6" x14ac:dyDescent="0.3">
      <c r="A2414" s="2" t="s">
        <v>647</v>
      </c>
      <c r="B2414" s="2" t="s">
        <v>615</v>
      </c>
      <c r="C2414" s="2" t="s">
        <v>90</v>
      </c>
      <c r="D2414" s="2">
        <v>0</v>
      </c>
      <c r="E2414" s="2">
        <v>0</v>
      </c>
      <c r="F2414" s="2"/>
      <c r="G2414" s="2"/>
      <c r="H2414" s="2">
        <v>45152</v>
      </c>
      <c r="I2414" s="2">
        <v>45152</v>
      </c>
      <c r="J2414" s="2"/>
      <c r="K2414" s="2">
        <v>0</v>
      </c>
      <c r="L2414" s="2">
        <f t="shared" si="60"/>
        <v>0</v>
      </c>
      <c r="M2414" s="2">
        <f t="shared" si="60"/>
        <v>0</v>
      </c>
      <c r="N2414" s="1" t="s">
        <v>382</v>
      </c>
      <c r="O2414" s="1">
        <v>2025</v>
      </c>
    </row>
    <row r="2415" spans="1:15" ht="15.6" x14ac:dyDescent="0.3">
      <c r="A2415" s="2" t="s">
        <v>648</v>
      </c>
      <c r="B2415" s="2" t="s">
        <v>709</v>
      </c>
      <c r="C2415" s="2" t="s">
        <v>570</v>
      </c>
      <c r="D2415" s="2">
        <v>3</v>
      </c>
      <c r="E2415" s="2">
        <v>3345</v>
      </c>
      <c r="F2415" s="2"/>
      <c r="G2415" s="2"/>
      <c r="H2415" s="2">
        <v>45397</v>
      </c>
      <c r="I2415" s="2">
        <v>45397</v>
      </c>
      <c r="J2415" s="2"/>
      <c r="K2415" s="2">
        <v>0</v>
      </c>
      <c r="L2415" s="2">
        <f t="shared" si="60"/>
        <v>3</v>
      </c>
      <c r="M2415" s="2">
        <f t="shared" si="60"/>
        <v>3345</v>
      </c>
      <c r="N2415" s="1" t="s">
        <v>382</v>
      </c>
      <c r="O2415" s="1">
        <v>2025</v>
      </c>
    </row>
    <row r="2416" spans="1:15" ht="15.6" x14ac:dyDescent="0.3">
      <c r="A2416" s="2" t="s">
        <v>649</v>
      </c>
      <c r="B2416" s="2" t="s">
        <v>710</v>
      </c>
      <c r="C2416" s="2" t="s">
        <v>570</v>
      </c>
      <c r="D2416" s="2">
        <v>3</v>
      </c>
      <c r="E2416" s="2">
        <v>13806</v>
      </c>
      <c r="F2416" s="2"/>
      <c r="G2416" s="2">
        <v>0</v>
      </c>
      <c r="H2416" s="2">
        <v>45397</v>
      </c>
      <c r="I2416" s="2">
        <v>45397</v>
      </c>
      <c r="J2416" s="2">
        <v>1</v>
      </c>
      <c r="K2416" s="2">
        <f t="shared" si="59"/>
        <v>4602</v>
      </c>
      <c r="L2416" s="2">
        <f t="shared" si="60"/>
        <v>2</v>
      </c>
      <c r="M2416" s="2">
        <f t="shared" si="60"/>
        <v>9204</v>
      </c>
      <c r="N2416" s="1" t="s">
        <v>382</v>
      </c>
      <c r="O2416" s="1">
        <v>2025</v>
      </c>
    </row>
    <row r="2417" spans="1:15" ht="15.6" x14ac:dyDescent="0.3">
      <c r="A2417" s="2" t="s">
        <v>650</v>
      </c>
      <c r="B2417" s="2" t="s">
        <v>377</v>
      </c>
      <c r="C2417" s="2" t="s">
        <v>90</v>
      </c>
      <c r="D2417" s="2">
        <v>6</v>
      </c>
      <c r="E2417" s="2">
        <v>24691.5</v>
      </c>
      <c r="F2417" s="2"/>
      <c r="G2417" s="2">
        <v>0</v>
      </c>
      <c r="H2417" s="2">
        <v>45092</v>
      </c>
      <c r="I2417" s="2">
        <v>45092</v>
      </c>
      <c r="J2417" s="2">
        <v>1</v>
      </c>
      <c r="K2417" s="2">
        <f t="shared" si="59"/>
        <v>4115.25</v>
      </c>
      <c r="L2417" s="2">
        <f t="shared" si="60"/>
        <v>5</v>
      </c>
      <c r="M2417" s="2">
        <f t="shared" si="60"/>
        <v>20576.25</v>
      </c>
      <c r="N2417" s="1" t="s">
        <v>382</v>
      </c>
      <c r="O2417" s="1">
        <v>2025</v>
      </c>
    </row>
    <row r="2418" spans="1:15" ht="15.6" x14ac:dyDescent="0.3">
      <c r="A2418" s="2" t="s">
        <v>651</v>
      </c>
      <c r="B2418" s="2" t="s">
        <v>378</v>
      </c>
      <c r="C2418" s="2" t="s">
        <v>90</v>
      </c>
      <c r="D2418" s="2">
        <v>0</v>
      </c>
      <c r="E2418" s="2">
        <v>0</v>
      </c>
      <c r="F2418" s="2"/>
      <c r="G2418" s="2">
        <v>0</v>
      </c>
      <c r="H2418" s="2">
        <v>45092</v>
      </c>
      <c r="I2418" s="2">
        <v>45092</v>
      </c>
      <c r="J2418" s="2"/>
      <c r="K2418" s="2">
        <v>0</v>
      </c>
      <c r="L2418" s="2">
        <f t="shared" si="60"/>
        <v>0</v>
      </c>
      <c r="M2418" s="2">
        <f t="shared" si="60"/>
        <v>0</v>
      </c>
      <c r="N2418" s="1" t="s">
        <v>382</v>
      </c>
      <c r="O2418" s="1">
        <v>2025</v>
      </c>
    </row>
    <row r="2419" spans="1:15" ht="15.6" x14ac:dyDescent="0.3">
      <c r="A2419" s="2" t="s">
        <v>652</v>
      </c>
      <c r="B2419" s="2" t="s">
        <v>711</v>
      </c>
      <c r="C2419" s="2" t="s">
        <v>90</v>
      </c>
      <c r="D2419" s="2">
        <v>0</v>
      </c>
      <c r="E2419" s="2">
        <v>0</v>
      </c>
      <c r="F2419" s="2"/>
      <c r="G2419" s="2">
        <v>0</v>
      </c>
      <c r="H2419" s="2">
        <v>45397</v>
      </c>
      <c r="I2419" s="2">
        <v>45397</v>
      </c>
      <c r="J2419" s="2"/>
      <c r="K2419" s="2">
        <v>0</v>
      </c>
      <c r="L2419" s="2">
        <f t="shared" si="60"/>
        <v>0</v>
      </c>
      <c r="M2419" s="2">
        <f t="shared" si="60"/>
        <v>0</v>
      </c>
      <c r="N2419" s="1" t="s">
        <v>382</v>
      </c>
      <c r="O2419" s="1">
        <v>2025</v>
      </c>
    </row>
    <row r="2420" spans="1:15" ht="15.6" x14ac:dyDescent="0.3">
      <c r="A2420" s="2" t="s">
        <v>653</v>
      </c>
      <c r="B2420" s="2" t="s">
        <v>712</v>
      </c>
      <c r="C2420" s="2" t="s">
        <v>90</v>
      </c>
      <c r="D2420" s="2">
        <v>0</v>
      </c>
      <c r="E2420" s="2">
        <v>0</v>
      </c>
      <c r="F2420" s="2"/>
      <c r="G2420" s="2">
        <v>0</v>
      </c>
      <c r="H2420" s="2">
        <v>45397</v>
      </c>
      <c r="I2420" s="2">
        <v>45397</v>
      </c>
      <c r="J2420" s="2"/>
      <c r="K2420" s="2">
        <v>0</v>
      </c>
      <c r="L2420" s="2">
        <f t="shared" si="60"/>
        <v>0</v>
      </c>
      <c r="M2420" s="2">
        <f t="shared" si="60"/>
        <v>0</v>
      </c>
      <c r="N2420" s="1" t="s">
        <v>382</v>
      </c>
      <c r="O2420" s="1">
        <v>2025</v>
      </c>
    </row>
    <row r="2421" spans="1:15" ht="15.6" x14ac:dyDescent="0.3">
      <c r="A2421" s="2" t="s">
        <v>713</v>
      </c>
      <c r="B2421" s="2" t="s">
        <v>714</v>
      </c>
      <c r="C2421" s="2" t="s">
        <v>90</v>
      </c>
      <c r="D2421" s="2">
        <v>0</v>
      </c>
      <c r="E2421" s="2">
        <v>0</v>
      </c>
      <c r="F2421" s="2"/>
      <c r="G2421" s="2">
        <v>0</v>
      </c>
      <c r="H2421" s="2">
        <v>45397</v>
      </c>
      <c r="I2421" s="2">
        <v>45397</v>
      </c>
      <c r="J2421" s="2"/>
      <c r="K2421" s="2">
        <v>0</v>
      </c>
      <c r="L2421" s="2">
        <f t="shared" si="60"/>
        <v>0</v>
      </c>
      <c r="M2421" s="2">
        <f t="shared" si="60"/>
        <v>0</v>
      </c>
      <c r="N2421" s="1" t="s">
        <v>382</v>
      </c>
      <c r="O2421" s="1">
        <v>2025</v>
      </c>
    </row>
    <row r="2422" spans="1:15" ht="15.6" x14ac:dyDescent="0.3">
      <c r="A2422" s="2" t="s">
        <v>715</v>
      </c>
      <c r="B2422" s="2" t="s">
        <v>381</v>
      </c>
      <c r="C2422" s="2" t="s">
        <v>90</v>
      </c>
      <c r="D2422" s="2">
        <v>0</v>
      </c>
      <c r="E2422" s="2">
        <v>0</v>
      </c>
      <c r="F2422" s="2"/>
      <c r="G2422" s="2">
        <v>0</v>
      </c>
      <c r="H2422" s="2">
        <v>45397</v>
      </c>
      <c r="I2422" s="2">
        <v>45397</v>
      </c>
      <c r="J2422" s="2"/>
      <c r="K2422" s="2">
        <v>0</v>
      </c>
      <c r="L2422" s="2">
        <f t="shared" si="60"/>
        <v>0</v>
      </c>
      <c r="M2422" s="2">
        <v>0</v>
      </c>
      <c r="N2422" s="1" t="s">
        <v>382</v>
      </c>
      <c r="O2422" s="1">
        <v>2025</v>
      </c>
    </row>
    <row r="2423" spans="1:15" ht="15.6" x14ac:dyDescent="0.3">
      <c r="A2423" t="s">
        <v>13</v>
      </c>
      <c r="B2423" t="s">
        <v>14</v>
      </c>
      <c r="C2423" t="s">
        <v>90</v>
      </c>
      <c r="D2423">
        <v>26</v>
      </c>
      <c r="E2423">
        <v>3521.7271727172715</v>
      </c>
      <c r="F2423">
        <v>100</v>
      </c>
      <c r="G2423">
        <v>13500</v>
      </c>
      <c r="H2423">
        <v>45834</v>
      </c>
      <c r="I2423">
        <v>45834</v>
      </c>
      <c r="J2423">
        <f>15+13+12</f>
        <v>40</v>
      </c>
      <c r="K2423">
        <f>+E2423/D2423*J2423</f>
        <v>5418.0418041804187</v>
      </c>
      <c r="L2423">
        <f>+D2423+F2423-J2423</f>
        <v>86</v>
      </c>
      <c r="M2423">
        <f>13234.38-1620.54</f>
        <v>11613.84</v>
      </c>
      <c r="N2423" s="1" t="s">
        <v>520</v>
      </c>
      <c r="O2423" s="1">
        <v>2025</v>
      </c>
    </row>
    <row r="2424" spans="1:15" ht="15.6" x14ac:dyDescent="0.3">
      <c r="A2424" t="s">
        <v>257</v>
      </c>
      <c r="B2424" t="s">
        <v>524</v>
      </c>
      <c r="C2424" t="s">
        <v>90</v>
      </c>
      <c r="D2424">
        <v>31</v>
      </c>
      <c r="E2424">
        <v>6338.3950584795311</v>
      </c>
      <c r="F2424">
        <v>15</v>
      </c>
      <c r="G2424">
        <f>2475+396</f>
        <v>2871</v>
      </c>
      <c r="H2424">
        <v>45763</v>
      </c>
      <c r="I2424">
        <v>45763</v>
      </c>
      <c r="J2424">
        <f>7+4+5</f>
        <v>16</v>
      </c>
      <c r="K2424">
        <f t="shared" ref="K2424:K2430" si="61">+E2424/D2424*J2424</f>
        <v>3271.4297076023386</v>
      </c>
      <c r="L2424">
        <f>+D2424+F2424-J2424</f>
        <v>30</v>
      </c>
      <c r="M2424">
        <f>+E2424+G2424-K2424+27.99</f>
        <v>5965.9553508771924</v>
      </c>
      <c r="N2424" s="1" t="s">
        <v>520</v>
      </c>
      <c r="O2424" s="1">
        <v>2025</v>
      </c>
    </row>
    <row r="2425" spans="1:15" ht="15.6" x14ac:dyDescent="0.3">
      <c r="A2425" t="s">
        <v>259</v>
      </c>
      <c r="B2425" t="s">
        <v>525</v>
      </c>
      <c r="C2425" t="s">
        <v>90</v>
      </c>
      <c r="D2425">
        <v>15</v>
      </c>
      <c r="E2425">
        <v>5516.6285714285714</v>
      </c>
      <c r="F2425">
        <v>60</v>
      </c>
      <c r="G2425">
        <f>19200+3072</f>
        <v>22272</v>
      </c>
      <c r="H2425">
        <v>45763</v>
      </c>
      <c r="I2425">
        <v>45763</v>
      </c>
      <c r="J2425">
        <f>10+7+10</f>
        <v>27</v>
      </c>
      <c r="K2425">
        <f t="shared" si="61"/>
        <v>9929.9314285714281</v>
      </c>
      <c r="L2425">
        <f>+D2425+F2425-J2425</f>
        <v>48</v>
      </c>
      <c r="M2425">
        <f>+E2425+G2425-K2425-35.43</f>
        <v>17823.267142857141</v>
      </c>
      <c r="N2425" s="1" t="s">
        <v>520</v>
      </c>
      <c r="O2425" s="1">
        <v>2025</v>
      </c>
    </row>
    <row r="2426" spans="1:15" ht="15.6" x14ac:dyDescent="0.3">
      <c r="A2426" t="s">
        <v>260</v>
      </c>
      <c r="B2426" t="s">
        <v>17</v>
      </c>
      <c r="C2426" t="s">
        <v>261</v>
      </c>
      <c r="D2426">
        <v>15</v>
      </c>
      <c r="E2426">
        <v>5187.1812500000005</v>
      </c>
      <c r="H2426">
        <v>45763</v>
      </c>
      <c r="I2426">
        <v>45763</v>
      </c>
      <c r="J2426">
        <v>1</v>
      </c>
      <c r="K2426">
        <f t="shared" si="61"/>
        <v>345.81208333333336</v>
      </c>
      <c r="L2426">
        <f t="shared" ref="L2426:L2431" si="62">+D2426-J2426</f>
        <v>14</v>
      </c>
      <c r="M2426">
        <f t="shared" ref="M2426:M2430" si="63">+E2426+G2426-K2426</f>
        <v>4841.3691666666673</v>
      </c>
      <c r="N2426" s="1" t="s">
        <v>520</v>
      </c>
      <c r="O2426" s="1">
        <v>2025</v>
      </c>
    </row>
    <row r="2427" spans="1:15" ht="15.6" x14ac:dyDescent="0.3">
      <c r="A2427" t="s">
        <v>262</v>
      </c>
      <c r="B2427" t="s">
        <v>18</v>
      </c>
      <c r="C2427" t="s">
        <v>261</v>
      </c>
      <c r="D2427">
        <v>11</v>
      </c>
      <c r="E2427">
        <v>3813.612846153846</v>
      </c>
      <c r="H2427">
        <v>45763</v>
      </c>
      <c r="I2427">
        <v>45763</v>
      </c>
      <c r="J2427">
        <v>1</v>
      </c>
      <c r="K2427">
        <f t="shared" si="61"/>
        <v>346.69207692307691</v>
      </c>
      <c r="L2427">
        <f t="shared" si="62"/>
        <v>10</v>
      </c>
      <c r="M2427">
        <f t="shared" si="63"/>
        <v>3466.9207692307691</v>
      </c>
      <c r="N2427" s="1" t="s">
        <v>520</v>
      </c>
      <c r="O2427" s="1">
        <v>2025</v>
      </c>
    </row>
    <row r="2428" spans="1:15" ht="15.6" x14ac:dyDescent="0.3">
      <c r="A2428" t="s">
        <v>263</v>
      </c>
      <c r="B2428" t="s">
        <v>19</v>
      </c>
      <c r="C2428" t="s">
        <v>261</v>
      </c>
      <c r="D2428">
        <v>2</v>
      </c>
      <c r="E2428">
        <v>719.98</v>
      </c>
      <c r="H2428">
        <v>45086</v>
      </c>
      <c r="I2428">
        <v>45086</v>
      </c>
      <c r="J2428">
        <v>0</v>
      </c>
      <c r="K2428">
        <f t="shared" si="61"/>
        <v>0</v>
      </c>
      <c r="L2428">
        <f t="shared" si="62"/>
        <v>2</v>
      </c>
      <c r="M2428">
        <f t="shared" si="63"/>
        <v>719.98</v>
      </c>
      <c r="N2428" s="1" t="s">
        <v>520</v>
      </c>
      <c r="O2428" s="1">
        <v>2025</v>
      </c>
    </row>
    <row r="2429" spans="1:15" ht="15.6" x14ac:dyDescent="0.3">
      <c r="A2429" t="s">
        <v>392</v>
      </c>
      <c r="B2429" t="s">
        <v>526</v>
      </c>
      <c r="C2429" t="s">
        <v>261</v>
      </c>
      <c r="D2429">
        <v>0</v>
      </c>
      <c r="E2429">
        <v>0</v>
      </c>
      <c r="F2429">
        <v>20</v>
      </c>
      <c r="G2429">
        <f>29000+5220</f>
        <v>34220</v>
      </c>
      <c r="H2429">
        <v>45763</v>
      </c>
      <c r="I2429">
        <v>45763</v>
      </c>
      <c r="J2429">
        <v>20</v>
      </c>
      <c r="K2429">
        <f>+G2429/F2429*J2429</f>
        <v>34220</v>
      </c>
      <c r="M2429">
        <f t="shared" si="63"/>
        <v>0</v>
      </c>
      <c r="N2429" s="1" t="s">
        <v>520</v>
      </c>
      <c r="O2429" s="1">
        <v>2025</v>
      </c>
    </row>
    <row r="2430" spans="1:15" ht="15.6" x14ac:dyDescent="0.3">
      <c r="A2430" t="s">
        <v>420</v>
      </c>
      <c r="B2430" t="s">
        <v>527</v>
      </c>
      <c r="C2430" t="s">
        <v>261</v>
      </c>
      <c r="D2430">
        <v>9</v>
      </c>
      <c r="E2430">
        <v>3026.7</v>
      </c>
      <c r="H2430">
        <v>45763</v>
      </c>
      <c r="I2430">
        <v>45763</v>
      </c>
      <c r="J2430">
        <v>1</v>
      </c>
      <c r="K2430">
        <f t="shared" si="61"/>
        <v>336.29999999999995</v>
      </c>
      <c r="L2430">
        <f t="shared" si="62"/>
        <v>8</v>
      </c>
      <c r="M2430">
        <f t="shared" si="63"/>
        <v>2690.3999999999996</v>
      </c>
      <c r="N2430" s="1" t="s">
        <v>520</v>
      </c>
      <c r="O2430" s="1">
        <v>2025</v>
      </c>
    </row>
    <row r="2431" spans="1:15" ht="15.6" x14ac:dyDescent="0.3">
      <c r="A2431" t="s">
        <v>422</v>
      </c>
      <c r="B2431" t="s">
        <v>687</v>
      </c>
      <c r="C2431" t="s">
        <v>261</v>
      </c>
      <c r="D2431">
        <v>4</v>
      </c>
      <c r="E2431">
        <v>3768.92</v>
      </c>
      <c r="H2431">
        <v>45763</v>
      </c>
      <c r="I2431">
        <v>45763</v>
      </c>
      <c r="J2431">
        <f>1+2</f>
        <v>3</v>
      </c>
      <c r="K2431">
        <f>+E2431/D2431*J2431</f>
        <v>2826.69</v>
      </c>
      <c r="L2431">
        <f t="shared" si="62"/>
        <v>1</v>
      </c>
      <c r="M2431">
        <v>942.24</v>
      </c>
      <c r="N2431" s="1" t="s">
        <v>520</v>
      </c>
      <c r="O2431" s="1">
        <v>2025</v>
      </c>
    </row>
    <row r="2432" spans="1:15" ht="15.6" x14ac:dyDescent="0.3">
      <c r="A2432" t="s">
        <v>83</v>
      </c>
      <c r="B2432" t="s">
        <v>84</v>
      </c>
      <c r="C2432" t="s">
        <v>85</v>
      </c>
      <c r="D2432">
        <f>+E2432/275.4</f>
        <v>819.53522149600587</v>
      </c>
      <c r="E2432">
        <v>225700</v>
      </c>
      <c r="F2432">
        <f>+G2432/275.4</f>
        <v>4170.2977487291218</v>
      </c>
      <c r="G2432">
        <f>151000+151500+151500+151500+543000</f>
        <v>1148500</v>
      </c>
      <c r="H2432">
        <v>45835</v>
      </c>
      <c r="I2432">
        <v>45835</v>
      </c>
      <c r="J2432">
        <f>+K2432/275.4</f>
        <v>4730.2106027596228</v>
      </c>
      <c r="K2432">
        <f>396600+321400+584700</f>
        <v>1302700</v>
      </c>
      <c r="M2432">
        <f>+E2432+G2432-K2432</f>
        <v>71500</v>
      </c>
      <c r="N2432" s="1" t="s">
        <v>520</v>
      </c>
      <c r="O2432" s="1">
        <v>2025</v>
      </c>
    </row>
    <row r="2433" spans="1:15" ht="15.6" x14ac:dyDescent="0.3">
      <c r="A2433" t="s">
        <v>86</v>
      </c>
      <c r="B2433" t="s">
        <v>87</v>
      </c>
      <c r="C2433" t="s">
        <v>85</v>
      </c>
      <c r="D2433">
        <v>0</v>
      </c>
      <c r="E2433">
        <v>0</v>
      </c>
      <c r="F2433">
        <f>+G2433/274.5</f>
        <v>0</v>
      </c>
      <c r="G2433">
        <v>0</v>
      </c>
      <c r="H2433">
        <v>45835</v>
      </c>
      <c r="I2433">
        <v>45835</v>
      </c>
      <c r="M2433">
        <f>+E2433+G2433-K2433</f>
        <v>0</v>
      </c>
      <c r="N2433" s="1" t="s">
        <v>520</v>
      </c>
      <c r="O2433" s="1">
        <v>2025</v>
      </c>
    </row>
    <row r="2434" spans="1:15" ht="15.6" x14ac:dyDescent="0.3">
      <c r="A2434" t="s">
        <v>88</v>
      </c>
      <c r="B2434" t="s">
        <v>89</v>
      </c>
      <c r="C2434" t="s">
        <v>90</v>
      </c>
      <c r="D2434">
        <v>6</v>
      </c>
      <c r="E2434">
        <v>1206.9086538461536</v>
      </c>
      <c r="F2434">
        <v>0</v>
      </c>
      <c r="G2434">
        <v>0</v>
      </c>
      <c r="H2434">
        <v>45092</v>
      </c>
      <c r="I2434">
        <v>45092</v>
      </c>
      <c r="K2434">
        <f>+E2434/D2434*J2434</f>
        <v>0</v>
      </c>
      <c r="L2434">
        <f>+D2434+F2434-J2434</f>
        <v>6</v>
      </c>
      <c r="M2434">
        <f t="shared" ref="M2434:M2499" si="64">+E2434+G2434-K2434</f>
        <v>1206.9086538461536</v>
      </c>
      <c r="N2434" s="1" t="s">
        <v>520</v>
      </c>
      <c r="O2434" s="1">
        <v>2025</v>
      </c>
    </row>
    <row r="2435" spans="1:15" ht="15.6" x14ac:dyDescent="0.3">
      <c r="A2435" t="s">
        <v>91</v>
      </c>
      <c r="B2435" t="s">
        <v>528</v>
      </c>
      <c r="C2435" t="s">
        <v>90</v>
      </c>
      <c r="D2435">
        <v>3</v>
      </c>
      <c r="E2435">
        <v>840.01250000000016</v>
      </c>
      <c r="F2435">
        <v>0</v>
      </c>
      <c r="G2435">
        <v>0</v>
      </c>
      <c r="H2435">
        <v>45092</v>
      </c>
      <c r="I2435">
        <v>45092</v>
      </c>
      <c r="K2435">
        <f t="shared" ref="K2435:K2445" si="65">+E2435/D2435*J2435</f>
        <v>0</v>
      </c>
      <c r="L2435">
        <f>+D2435+F2435-J2435</f>
        <v>3</v>
      </c>
      <c r="M2435">
        <f t="shared" si="64"/>
        <v>840.01250000000016</v>
      </c>
      <c r="N2435" s="1" t="s">
        <v>520</v>
      </c>
      <c r="O2435" s="1">
        <v>2025</v>
      </c>
    </row>
    <row r="2436" spans="1:15" ht="15.6" x14ac:dyDescent="0.3">
      <c r="A2436" t="s">
        <v>96</v>
      </c>
      <c r="B2436" t="s">
        <v>737</v>
      </c>
      <c r="C2436" t="s">
        <v>90</v>
      </c>
      <c r="D2436">
        <v>7</v>
      </c>
      <c r="E2436">
        <v>1478.54</v>
      </c>
      <c r="F2436">
        <v>6</v>
      </c>
      <c r="G2436">
        <f>1074+193.32</f>
        <v>1267.32</v>
      </c>
      <c r="H2436">
        <v>45092</v>
      </c>
      <c r="I2436">
        <v>45092</v>
      </c>
      <c r="J2436">
        <f>1+1+1</f>
        <v>3</v>
      </c>
      <c r="K2436">
        <f t="shared" si="65"/>
        <v>633.66</v>
      </c>
      <c r="L2436">
        <f t="shared" ref="L2436:L2488" si="66">+D2436+F2436-J2436</f>
        <v>10</v>
      </c>
      <c r="M2436">
        <f t="shared" si="64"/>
        <v>2112.1999999999998</v>
      </c>
      <c r="N2436" s="1" t="s">
        <v>520</v>
      </c>
      <c r="O2436" s="1">
        <v>2025</v>
      </c>
    </row>
    <row r="2437" spans="1:15" ht="15.6" x14ac:dyDescent="0.3">
      <c r="A2437" t="s">
        <v>100</v>
      </c>
      <c r="B2437" t="s">
        <v>101</v>
      </c>
      <c r="C2437" t="s">
        <v>90</v>
      </c>
      <c r="D2437">
        <v>29</v>
      </c>
      <c r="E2437">
        <v>684.4</v>
      </c>
      <c r="H2437">
        <v>45092</v>
      </c>
      <c r="I2437">
        <v>45092</v>
      </c>
      <c r="J2437">
        <f>2+3</f>
        <v>5</v>
      </c>
      <c r="K2437">
        <f t="shared" si="65"/>
        <v>117.99999999999999</v>
      </c>
      <c r="L2437">
        <f t="shared" si="66"/>
        <v>24</v>
      </c>
      <c r="M2437">
        <f t="shared" si="64"/>
        <v>566.4</v>
      </c>
      <c r="N2437" s="1" t="s">
        <v>520</v>
      </c>
      <c r="O2437" s="1">
        <v>2025</v>
      </c>
    </row>
    <row r="2438" spans="1:15" ht="15.6" x14ac:dyDescent="0.3">
      <c r="B2438" t="s">
        <v>738</v>
      </c>
      <c r="C2438" t="s">
        <v>90</v>
      </c>
      <c r="D2438">
        <v>11</v>
      </c>
      <c r="E2438">
        <v>869.66000000000008</v>
      </c>
      <c r="H2438" t="s">
        <v>739</v>
      </c>
      <c r="I2438" t="s">
        <v>739</v>
      </c>
      <c r="J2438">
        <v>4</v>
      </c>
      <c r="K2438">
        <f t="shared" si="65"/>
        <v>316.24</v>
      </c>
      <c r="L2438">
        <f t="shared" si="66"/>
        <v>7</v>
      </c>
      <c r="M2438">
        <f t="shared" si="64"/>
        <v>553.42000000000007</v>
      </c>
      <c r="N2438" s="1" t="s">
        <v>520</v>
      </c>
      <c r="O2438" s="1">
        <v>2025</v>
      </c>
    </row>
    <row r="2439" spans="1:15" ht="15.6" x14ac:dyDescent="0.3">
      <c r="A2439" t="s">
        <v>102</v>
      </c>
      <c r="B2439" t="s">
        <v>103</v>
      </c>
      <c r="C2439" t="s">
        <v>90</v>
      </c>
      <c r="D2439">
        <v>3</v>
      </c>
      <c r="E2439">
        <v>587.99333333333334</v>
      </c>
      <c r="H2439">
        <v>45092</v>
      </c>
      <c r="I2439">
        <v>45092</v>
      </c>
      <c r="K2439">
        <f t="shared" si="65"/>
        <v>0</v>
      </c>
      <c r="L2439">
        <f t="shared" si="66"/>
        <v>3</v>
      </c>
      <c r="M2439">
        <f t="shared" si="64"/>
        <v>587.99333333333334</v>
      </c>
      <c r="N2439" s="1" t="s">
        <v>520</v>
      </c>
      <c r="O2439" s="1">
        <v>2025</v>
      </c>
    </row>
    <row r="2440" spans="1:15" ht="15.6" x14ac:dyDescent="0.3">
      <c r="A2440" t="s">
        <v>106</v>
      </c>
      <c r="B2440" t="s">
        <v>107</v>
      </c>
      <c r="C2440" t="s">
        <v>90</v>
      </c>
      <c r="D2440">
        <v>0</v>
      </c>
      <c r="E2440">
        <v>0</v>
      </c>
      <c r="H2440">
        <v>45092</v>
      </c>
      <c r="I2440">
        <v>45092</v>
      </c>
      <c r="L2440">
        <f t="shared" si="66"/>
        <v>0</v>
      </c>
      <c r="M2440">
        <f t="shared" si="64"/>
        <v>0</v>
      </c>
      <c r="N2440" s="1" t="s">
        <v>520</v>
      </c>
      <c r="O2440" s="1">
        <v>2025</v>
      </c>
    </row>
    <row r="2441" spans="1:15" ht="15.6" x14ac:dyDescent="0.3">
      <c r="A2441" t="s">
        <v>109</v>
      </c>
      <c r="B2441" t="s">
        <v>110</v>
      </c>
      <c r="C2441" t="s">
        <v>90</v>
      </c>
      <c r="D2441">
        <v>0</v>
      </c>
      <c r="E2441">
        <v>0</v>
      </c>
      <c r="H2441">
        <v>45092</v>
      </c>
      <c r="I2441">
        <v>45092</v>
      </c>
      <c r="L2441">
        <f t="shared" si="66"/>
        <v>0</v>
      </c>
      <c r="M2441">
        <f t="shared" si="64"/>
        <v>0</v>
      </c>
      <c r="N2441" s="1" t="s">
        <v>520</v>
      </c>
      <c r="O2441" s="1">
        <v>2025</v>
      </c>
    </row>
    <row r="2442" spans="1:15" ht="15.6" x14ac:dyDescent="0.3">
      <c r="A2442" t="s">
        <v>111</v>
      </c>
      <c r="B2442" t="s">
        <v>112</v>
      </c>
      <c r="C2442" t="s">
        <v>90</v>
      </c>
      <c r="D2442">
        <v>6</v>
      </c>
      <c r="E2442">
        <v>568.2807473389355</v>
      </c>
      <c r="H2442">
        <v>45092</v>
      </c>
      <c r="I2442">
        <v>45092</v>
      </c>
      <c r="K2442">
        <f t="shared" si="65"/>
        <v>0</v>
      </c>
      <c r="L2442">
        <f t="shared" si="66"/>
        <v>6</v>
      </c>
      <c r="M2442">
        <f t="shared" si="64"/>
        <v>568.2807473389355</v>
      </c>
      <c r="N2442" s="1" t="s">
        <v>520</v>
      </c>
      <c r="O2442" s="1">
        <v>2025</v>
      </c>
    </row>
    <row r="2443" spans="1:15" ht="15.6" x14ac:dyDescent="0.3">
      <c r="A2443" t="s">
        <v>113</v>
      </c>
      <c r="B2443" t="s">
        <v>688</v>
      </c>
      <c r="C2443" t="s">
        <v>90</v>
      </c>
      <c r="D2443">
        <v>1</v>
      </c>
      <c r="E2443">
        <v>77.998333333333335</v>
      </c>
      <c r="H2443">
        <v>45092</v>
      </c>
      <c r="I2443">
        <v>45092</v>
      </c>
      <c r="K2443">
        <f t="shared" si="65"/>
        <v>0</v>
      </c>
      <c r="L2443">
        <f t="shared" si="66"/>
        <v>1</v>
      </c>
      <c r="M2443">
        <f t="shared" si="64"/>
        <v>77.998333333333335</v>
      </c>
      <c r="N2443" s="1" t="s">
        <v>520</v>
      </c>
      <c r="O2443" s="1">
        <v>2025</v>
      </c>
    </row>
    <row r="2444" spans="1:15" ht="15.6" x14ac:dyDescent="0.3">
      <c r="A2444" t="s">
        <v>117</v>
      </c>
      <c r="B2444" t="s">
        <v>118</v>
      </c>
      <c r="C2444" t="s">
        <v>90</v>
      </c>
      <c r="D2444">
        <v>8</v>
      </c>
      <c r="E2444">
        <v>304.13</v>
      </c>
      <c r="F2444">
        <v>20</v>
      </c>
      <c r="G2444">
        <f>720+129.6</f>
        <v>849.6</v>
      </c>
      <c r="H2444">
        <v>45092</v>
      </c>
      <c r="I2444">
        <v>45092</v>
      </c>
      <c r="J2444">
        <f>5+3+2</f>
        <v>10</v>
      </c>
      <c r="K2444">
        <f t="shared" si="65"/>
        <v>380.16250000000002</v>
      </c>
      <c r="L2444">
        <f t="shared" si="66"/>
        <v>18</v>
      </c>
      <c r="M2444">
        <f>+E2444+G2444-K2444-8.93</f>
        <v>764.63750000000005</v>
      </c>
      <c r="N2444" s="1" t="s">
        <v>520</v>
      </c>
      <c r="O2444" s="1">
        <v>2025</v>
      </c>
    </row>
    <row r="2445" spans="1:15" ht="15.6" x14ac:dyDescent="0.3">
      <c r="A2445" t="s">
        <v>119</v>
      </c>
      <c r="B2445" t="s">
        <v>120</v>
      </c>
      <c r="C2445" t="s">
        <v>85</v>
      </c>
      <c r="D2445">
        <v>30</v>
      </c>
      <c r="E2445">
        <v>4779</v>
      </c>
      <c r="F2445">
        <v>25</v>
      </c>
      <c r="G2445">
        <f>3625+652.5</f>
        <v>4277.5</v>
      </c>
      <c r="H2445">
        <v>45825</v>
      </c>
      <c r="I2445">
        <v>45825</v>
      </c>
      <c r="J2445">
        <f>3+1+2</f>
        <v>6</v>
      </c>
      <c r="K2445">
        <f t="shared" si="65"/>
        <v>955.80000000000007</v>
      </c>
      <c r="L2445">
        <f t="shared" si="66"/>
        <v>49</v>
      </c>
      <c r="M2445">
        <f>+E2445+G2445-K2445-11.57</f>
        <v>8089.13</v>
      </c>
      <c r="N2445" s="1" t="s">
        <v>520</v>
      </c>
      <c r="O2445" s="1">
        <v>2025</v>
      </c>
    </row>
    <row r="2446" spans="1:15" ht="15.6" x14ac:dyDescent="0.3">
      <c r="A2446" t="s">
        <v>121</v>
      </c>
      <c r="B2446" t="s">
        <v>122</v>
      </c>
      <c r="C2446" t="s">
        <v>90</v>
      </c>
      <c r="D2446">
        <v>29</v>
      </c>
      <c r="E2446">
        <v>3787.5215113122172</v>
      </c>
      <c r="H2446">
        <v>45825</v>
      </c>
      <c r="I2446">
        <v>45825</v>
      </c>
      <c r="J2446">
        <v>1</v>
      </c>
      <c r="K2446">
        <f>+E2446/D2446*J2446</f>
        <v>130.60419004524886</v>
      </c>
      <c r="L2446">
        <f t="shared" si="66"/>
        <v>28</v>
      </c>
      <c r="M2446">
        <f t="shared" si="64"/>
        <v>3656.9173212669684</v>
      </c>
      <c r="N2446" s="1" t="s">
        <v>520</v>
      </c>
      <c r="O2446" s="1">
        <v>2025</v>
      </c>
    </row>
    <row r="2447" spans="1:15" ht="15.6" x14ac:dyDescent="0.3">
      <c r="A2447" t="s">
        <v>125</v>
      </c>
      <c r="B2447" t="s">
        <v>126</v>
      </c>
      <c r="C2447" t="s">
        <v>90</v>
      </c>
      <c r="D2447">
        <v>0</v>
      </c>
      <c r="E2447">
        <v>0</v>
      </c>
      <c r="H2447">
        <v>45092</v>
      </c>
      <c r="I2447">
        <v>45092</v>
      </c>
      <c r="K2447">
        <v>0</v>
      </c>
      <c r="L2447">
        <f t="shared" si="66"/>
        <v>0</v>
      </c>
      <c r="M2447">
        <f t="shared" si="64"/>
        <v>0</v>
      </c>
      <c r="N2447" s="1" t="s">
        <v>520</v>
      </c>
      <c r="O2447" s="1">
        <v>2025</v>
      </c>
    </row>
    <row r="2448" spans="1:15" ht="15.6" x14ac:dyDescent="0.3">
      <c r="A2448" t="s">
        <v>127</v>
      </c>
      <c r="B2448" t="s">
        <v>128</v>
      </c>
      <c r="C2448" t="s">
        <v>85</v>
      </c>
      <c r="D2448">
        <v>8</v>
      </c>
      <c r="E2448">
        <v>4153.6000000000004</v>
      </c>
      <c r="H2448">
        <v>45825</v>
      </c>
      <c r="I2448">
        <v>45825</v>
      </c>
      <c r="J2448">
        <f>1+1</f>
        <v>2</v>
      </c>
      <c r="K2448">
        <f>+E2448/D2448*J2448</f>
        <v>1038.4000000000001</v>
      </c>
      <c r="L2448">
        <f t="shared" si="66"/>
        <v>6</v>
      </c>
      <c r="M2448">
        <f t="shared" si="64"/>
        <v>3115.2000000000003</v>
      </c>
      <c r="N2448" s="1" t="s">
        <v>520</v>
      </c>
      <c r="O2448" s="1">
        <v>2025</v>
      </c>
    </row>
    <row r="2449" spans="1:15" ht="15.6" x14ac:dyDescent="0.3">
      <c r="A2449" t="s">
        <v>129</v>
      </c>
      <c r="B2449" t="s">
        <v>130</v>
      </c>
      <c r="C2449" t="s">
        <v>85</v>
      </c>
      <c r="D2449">
        <v>0</v>
      </c>
      <c r="E2449">
        <v>0</v>
      </c>
      <c r="H2449">
        <v>45092</v>
      </c>
      <c r="I2449">
        <v>45092</v>
      </c>
      <c r="K2449">
        <v>0</v>
      </c>
      <c r="L2449">
        <f t="shared" si="66"/>
        <v>0</v>
      </c>
      <c r="M2449">
        <f t="shared" si="64"/>
        <v>0</v>
      </c>
      <c r="N2449" s="1" t="s">
        <v>520</v>
      </c>
      <c r="O2449" s="1">
        <v>2025</v>
      </c>
    </row>
    <row r="2450" spans="1:15" ht="15.6" x14ac:dyDescent="0.3">
      <c r="A2450" t="s">
        <v>131</v>
      </c>
      <c r="B2450" t="s">
        <v>716</v>
      </c>
      <c r="C2450" t="s">
        <v>85</v>
      </c>
      <c r="D2450">
        <v>1</v>
      </c>
      <c r="E2450">
        <v>295</v>
      </c>
      <c r="H2450">
        <v>45611</v>
      </c>
      <c r="I2450">
        <v>45611</v>
      </c>
      <c r="K2450">
        <f t="shared" ref="K2450:K2462" si="67">+E2450/D2450*J2450</f>
        <v>0</v>
      </c>
      <c r="L2450">
        <f t="shared" si="66"/>
        <v>1</v>
      </c>
      <c r="M2450">
        <f t="shared" si="64"/>
        <v>295</v>
      </c>
      <c r="N2450" s="1" t="s">
        <v>520</v>
      </c>
      <c r="O2450" s="1">
        <v>2025</v>
      </c>
    </row>
    <row r="2451" spans="1:15" ht="15.6" x14ac:dyDescent="0.3">
      <c r="A2451" t="s">
        <v>133</v>
      </c>
      <c r="B2451" t="s">
        <v>132</v>
      </c>
      <c r="C2451" t="s">
        <v>85</v>
      </c>
      <c r="D2451">
        <v>12</v>
      </c>
      <c r="E2451">
        <v>2845.4800961538467</v>
      </c>
      <c r="F2451">
        <v>25</v>
      </c>
      <c r="G2451">
        <f>7500+1350</f>
        <v>8850</v>
      </c>
      <c r="H2451">
        <v>45092</v>
      </c>
      <c r="I2451">
        <v>45092</v>
      </c>
      <c r="J2451">
        <f>3+1+1</f>
        <v>5</v>
      </c>
      <c r="K2451">
        <f t="shared" si="67"/>
        <v>1185.6167067307695</v>
      </c>
      <c r="L2451">
        <f>+D2451+F2451-J2451</f>
        <v>32</v>
      </c>
      <c r="M2451">
        <f>+E2451+G2451-K2451-88.54</f>
        <v>10421.323389423076</v>
      </c>
      <c r="N2451" s="1" t="s">
        <v>520</v>
      </c>
      <c r="O2451" s="1">
        <v>2025</v>
      </c>
    </row>
    <row r="2452" spans="1:15" ht="15.6" x14ac:dyDescent="0.3">
      <c r="A2452" t="s">
        <v>135</v>
      </c>
      <c r="B2452" t="s">
        <v>690</v>
      </c>
      <c r="C2452" t="s">
        <v>85</v>
      </c>
      <c r="D2452">
        <v>9</v>
      </c>
      <c r="E2452">
        <v>4702.5300000000007</v>
      </c>
      <c r="H2452">
        <v>45611</v>
      </c>
      <c r="I2452">
        <v>45611</v>
      </c>
      <c r="K2452">
        <f t="shared" si="67"/>
        <v>0</v>
      </c>
      <c r="L2452">
        <f t="shared" si="66"/>
        <v>9</v>
      </c>
      <c r="M2452">
        <f t="shared" si="64"/>
        <v>4702.5300000000007</v>
      </c>
      <c r="N2452" s="1" t="s">
        <v>520</v>
      </c>
      <c r="O2452" s="1">
        <v>2025</v>
      </c>
    </row>
    <row r="2453" spans="1:15" ht="15.6" x14ac:dyDescent="0.3">
      <c r="A2453" t="s">
        <v>137</v>
      </c>
      <c r="B2453" t="s">
        <v>691</v>
      </c>
      <c r="C2453" t="s">
        <v>85</v>
      </c>
      <c r="D2453">
        <v>2</v>
      </c>
      <c r="E2453">
        <v>1574.4074999999998</v>
      </c>
      <c r="H2453">
        <v>45093</v>
      </c>
      <c r="I2453">
        <v>45093</v>
      </c>
      <c r="K2453">
        <f t="shared" si="67"/>
        <v>0</v>
      </c>
      <c r="L2453">
        <f t="shared" si="66"/>
        <v>2</v>
      </c>
      <c r="M2453">
        <f t="shared" si="64"/>
        <v>1574.4074999999998</v>
      </c>
      <c r="N2453" s="1" t="s">
        <v>520</v>
      </c>
      <c r="O2453" s="1">
        <v>2025</v>
      </c>
    </row>
    <row r="2454" spans="1:15" ht="15.6" x14ac:dyDescent="0.3">
      <c r="A2454" t="s">
        <v>139</v>
      </c>
      <c r="B2454" t="s">
        <v>134</v>
      </c>
      <c r="C2454" t="s">
        <v>85</v>
      </c>
      <c r="D2454">
        <v>1</v>
      </c>
      <c r="E2454">
        <v>386.18053636363629</v>
      </c>
      <c r="H2454">
        <v>45092</v>
      </c>
      <c r="I2454">
        <v>45092</v>
      </c>
      <c r="K2454">
        <f t="shared" si="67"/>
        <v>0</v>
      </c>
      <c r="L2454">
        <f t="shared" si="66"/>
        <v>1</v>
      </c>
      <c r="M2454">
        <f t="shared" si="64"/>
        <v>386.18053636363629</v>
      </c>
      <c r="N2454" s="1" t="s">
        <v>520</v>
      </c>
      <c r="O2454" s="1">
        <v>2025</v>
      </c>
    </row>
    <row r="2455" spans="1:15" ht="15.6" x14ac:dyDescent="0.3">
      <c r="A2455" t="s">
        <v>141</v>
      </c>
      <c r="B2455" t="s">
        <v>136</v>
      </c>
      <c r="C2455" t="s">
        <v>85</v>
      </c>
      <c r="D2455">
        <v>19</v>
      </c>
      <c r="E2455">
        <v>2300.7996268221577</v>
      </c>
      <c r="F2455">
        <v>25</v>
      </c>
      <c r="G2455">
        <f>1500+270</f>
        <v>1770</v>
      </c>
      <c r="H2455">
        <v>45092</v>
      </c>
      <c r="I2455">
        <v>45092</v>
      </c>
      <c r="J2455">
        <f>1+1</f>
        <v>2</v>
      </c>
      <c r="K2455">
        <f t="shared" si="67"/>
        <v>242.18943440233238</v>
      </c>
      <c r="L2455">
        <f t="shared" si="66"/>
        <v>42</v>
      </c>
      <c r="M2455">
        <f t="shared" si="64"/>
        <v>3828.6101924198256</v>
      </c>
      <c r="N2455" s="1" t="s">
        <v>520</v>
      </c>
      <c r="O2455" s="1">
        <v>2025</v>
      </c>
    </row>
    <row r="2456" spans="1:15" ht="15.6" x14ac:dyDescent="0.3">
      <c r="A2456" t="s">
        <v>143</v>
      </c>
      <c r="B2456" t="s">
        <v>138</v>
      </c>
      <c r="C2456" t="s">
        <v>85</v>
      </c>
      <c r="D2456">
        <v>2</v>
      </c>
      <c r="E2456">
        <v>1261</v>
      </c>
      <c r="H2456">
        <v>45092</v>
      </c>
      <c r="I2456">
        <v>45092</v>
      </c>
      <c r="K2456">
        <f t="shared" si="67"/>
        <v>0</v>
      </c>
      <c r="L2456">
        <f t="shared" si="66"/>
        <v>2</v>
      </c>
      <c r="M2456">
        <f t="shared" si="64"/>
        <v>1261</v>
      </c>
      <c r="N2456" s="1" t="s">
        <v>520</v>
      </c>
      <c r="O2456" s="1">
        <v>2025</v>
      </c>
    </row>
    <row r="2457" spans="1:15" ht="15.6" x14ac:dyDescent="0.3">
      <c r="A2457" t="s">
        <v>145</v>
      </c>
      <c r="B2457" t="s">
        <v>521</v>
      </c>
      <c r="C2457" t="s">
        <v>90</v>
      </c>
      <c r="D2457">
        <v>3</v>
      </c>
      <c r="E2457">
        <v>6195</v>
      </c>
      <c r="H2457">
        <v>45092</v>
      </c>
      <c r="I2457">
        <v>45092</v>
      </c>
      <c r="K2457">
        <f t="shared" si="67"/>
        <v>0</v>
      </c>
      <c r="L2457">
        <f>+D2457+F2458-J2457</f>
        <v>3</v>
      </c>
      <c r="M2457">
        <f t="shared" si="64"/>
        <v>6195</v>
      </c>
      <c r="N2457" s="1" t="s">
        <v>520</v>
      </c>
      <c r="O2457" s="1">
        <v>2025</v>
      </c>
    </row>
    <row r="2458" spans="1:15" ht="15.6" x14ac:dyDescent="0.3">
      <c r="A2458" t="s">
        <v>147</v>
      </c>
      <c r="B2458" t="s">
        <v>142</v>
      </c>
      <c r="C2458" t="s">
        <v>90</v>
      </c>
      <c r="D2458">
        <v>2</v>
      </c>
      <c r="E2458">
        <v>1499.99</v>
      </c>
      <c r="H2458">
        <v>45092</v>
      </c>
      <c r="I2458">
        <v>45092</v>
      </c>
      <c r="K2458">
        <f t="shared" si="67"/>
        <v>0</v>
      </c>
      <c r="M2458">
        <f t="shared" si="64"/>
        <v>1499.99</v>
      </c>
      <c r="N2458" s="1" t="s">
        <v>520</v>
      </c>
      <c r="O2458" s="1">
        <v>2025</v>
      </c>
    </row>
    <row r="2459" spans="1:15" ht="15.6" x14ac:dyDescent="0.3">
      <c r="A2459" t="s">
        <v>149</v>
      </c>
      <c r="B2459" t="s">
        <v>144</v>
      </c>
      <c r="C2459" t="s">
        <v>90</v>
      </c>
      <c r="D2459">
        <v>2</v>
      </c>
      <c r="E2459">
        <v>329.995</v>
      </c>
      <c r="H2459">
        <v>45092</v>
      </c>
      <c r="I2459">
        <v>45092</v>
      </c>
      <c r="K2459">
        <f t="shared" si="67"/>
        <v>0</v>
      </c>
      <c r="L2459">
        <f t="shared" si="66"/>
        <v>2</v>
      </c>
      <c r="M2459">
        <f t="shared" si="64"/>
        <v>329.995</v>
      </c>
      <c r="N2459" s="1" t="s">
        <v>520</v>
      </c>
      <c r="O2459" s="1">
        <v>2025</v>
      </c>
    </row>
    <row r="2460" spans="1:15" ht="15.6" x14ac:dyDescent="0.3">
      <c r="A2460" t="s">
        <v>151</v>
      </c>
      <c r="B2460" t="s">
        <v>146</v>
      </c>
      <c r="C2460" t="s">
        <v>90</v>
      </c>
      <c r="D2460">
        <v>0</v>
      </c>
      <c r="E2460">
        <v>0</v>
      </c>
      <c r="H2460">
        <v>45092</v>
      </c>
      <c r="I2460">
        <v>45092</v>
      </c>
      <c r="L2460">
        <f t="shared" si="66"/>
        <v>0</v>
      </c>
      <c r="M2460">
        <f t="shared" si="64"/>
        <v>0</v>
      </c>
      <c r="N2460" s="1" t="s">
        <v>520</v>
      </c>
      <c r="O2460" s="1">
        <v>2025</v>
      </c>
    </row>
    <row r="2461" spans="1:15" ht="15.6" x14ac:dyDescent="0.3">
      <c r="A2461" t="s">
        <v>155</v>
      </c>
      <c r="B2461" t="s">
        <v>555</v>
      </c>
      <c r="C2461" t="s">
        <v>255</v>
      </c>
      <c r="D2461">
        <v>40</v>
      </c>
      <c r="E2461">
        <v>27847.999999999996</v>
      </c>
      <c r="F2461">
        <v>20</v>
      </c>
      <c r="G2461">
        <f>10900+1962</f>
        <v>12862</v>
      </c>
      <c r="H2461">
        <v>45092</v>
      </c>
      <c r="I2461">
        <v>45092</v>
      </c>
      <c r="J2461">
        <f>3+2+2</f>
        <v>7</v>
      </c>
      <c r="K2461">
        <f t="shared" si="67"/>
        <v>4873.3999999999996</v>
      </c>
      <c r="L2461">
        <f t="shared" si="66"/>
        <v>53</v>
      </c>
      <c r="M2461">
        <f>+E2461+G2461-K2461+38.62</f>
        <v>35875.22</v>
      </c>
      <c r="N2461" s="1" t="s">
        <v>520</v>
      </c>
      <c r="O2461" s="1">
        <v>2025</v>
      </c>
    </row>
    <row r="2462" spans="1:15" ht="15.6" x14ac:dyDescent="0.3">
      <c r="A2462" t="s">
        <v>157</v>
      </c>
      <c r="B2462" t="s">
        <v>150</v>
      </c>
      <c r="C2462" t="s">
        <v>90</v>
      </c>
      <c r="D2462">
        <v>1</v>
      </c>
      <c r="E2462">
        <v>58.016666666666879</v>
      </c>
      <c r="F2462">
        <f>36+24+24</f>
        <v>84</v>
      </c>
      <c r="G2462">
        <f>+K2461/F2462*F2462</f>
        <v>4873.3999999999996</v>
      </c>
      <c r="H2462">
        <v>45092</v>
      </c>
      <c r="I2462">
        <v>45092</v>
      </c>
      <c r="J2462">
        <f>32+19+25</f>
        <v>76</v>
      </c>
      <c r="K2462">
        <f t="shared" si="67"/>
        <v>4409.2666666666828</v>
      </c>
      <c r="L2462">
        <f t="shared" si="66"/>
        <v>9</v>
      </c>
      <c r="M2462">
        <f>+E2462+G2462-K2462-38.62</f>
        <v>483.52999999998326</v>
      </c>
      <c r="N2462" s="1" t="s">
        <v>520</v>
      </c>
      <c r="O2462" s="1">
        <v>2025</v>
      </c>
    </row>
    <row r="2463" spans="1:15" ht="15.6" x14ac:dyDescent="0.3">
      <c r="A2463" t="s">
        <v>159</v>
      </c>
      <c r="B2463" t="s">
        <v>152</v>
      </c>
      <c r="C2463" t="s">
        <v>255</v>
      </c>
      <c r="D2463">
        <v>4</v>
      </c>
      <c r="E2463">
        <v>4059.0037499999999</v>
      </c>
      <c r="F2463">
        <v>25</v>
      </c>
      <c r="G2463">
        <f>13625+2452.5</f>
        <v>16077.5</v>
      </c>
      <c r="H2463">
        <v>45092</v>
      </c>
      <c r="I2463">
        <v>45092</v>
      </c>
      <c r="J2463">
        <f>4+2+3</f>
        <v>9</v>
      </c>
      <c r="K2463">
        <v>7274.5</v>
      </c>
      <c r="L2463">
        <f t="shared" si="66"/>
        <v>20</v>
      </c>
      <c r="M2463">
        <f>+E2463+G2463-K2463</f>
        <v>12862.00375</v>
      </c>
      <c r="N2463" s="1" t="s">
        <v>520</v>
      </c>
      <c r="O2463" s="1">
        <v>2025</v>
      </c>
    </row>
    <row r="2464" spans="1:15" ht="15.6" x14ac:dyDescent="0.3">
      <c r="A2464" t="s">
        <v>161</v>
      </c>
      <c r="B2464" t="s">
        <v>154</v>
      </c>
      <c r="C2464" t="s">
        <v>90</v>
      </c>
      <c r="D2464">
        <v>2</v>
      </c>
      <c r="E2464">
        <v>339.02947916522135</v>
      </c>
      <c r="F2464">
        <f>24+12+18</f>
        <v>54</v>
      </c>
      <c r="G2464">
        <f>+K2463/F2464*F2464</f>
        <v>7274.5</v>
      </c>
      <c r="H2464">
        <v>45092</v>
      </c>
      <c r="I2464">
        <v>45092</v>
      </c>
      <c r="J2464">
        <f>26+12+16</f>
        <v>54</v>
      </c>
      <c r="K2464">
        <f>+E2464/D2464+G2464/F2464*54</f>
        <v>7444.0147395826107</v>
      </c>
      <c r="L2464">
        <f>+D2464+F2464-J2464</f>
        <v>2</v>
      </c>
      <c r="M2464">
        <f>+E2464+G2464-K2464+44.86</f>
        <v>214.37473958261069</v>
      </c>
      <c r="N2464" s="1" t="s">
        <v>520</v>
      </c>
      <c r="O2464" s="1">
        <v>2025</v>
      </c>
    </row>
    <row r="2465" spans="1:15" ht="15.6" x14ac:dyDescent="0.3">
      <c r="A2465" t="s">
        <v>163</v>
      </c>
      <c r="B2465" t="s">
        <v>556</v>
      </c>
      <c r="C2465" t="s">
        <v>95</v>
      </c>
      <c r="D2465">
        <v>0</v>
      </c>
      <c r="E2465">
        <v>0</v>
      </c>
      <c r="F2465">
        <v>6</v>
      </c>
      <c r="G2465">
        <f>6600+1188</f>
        <v>7788</v>
      </c>
      <c r="H2465">
        <v>45092</v>
      </c>
      <c r="I2465">
        <v>45092</v>
      </c>
      <c r="J2465">
        <v>1</v>
      </c>
      <c r="K2465">
        <f>+G2465/F2465*J2465</f>
        <v>1298</v>
      </c>
      <c r="L2465">
        <f t="shared" si="66"/>
        <v>5</v>
      </c>
      <c r="M2465">
        <f t="shared" si="64"/>
        <v>6490</v>
      </c>
      <c r="N2465" s="1" t="s">
        <v>520</v>
      </c>
      <c r="O2465" s="1">
        <v>2025</v>
      </c>
    </row>
    <row r="2466" spans="1:15" ht="15.6" x14ac:dyDescent="0.3">
      <c r="A2466" t="s">
        <v>165</v>
      </c>
      <c r="B2466" t="s">
        <v>557</v>
      </c>
      <c r="C2466" t="s">
        <v>90</v>
      </c>
      <c r="D2466">
        <v>0</v>
      </c>
      <c r="F2466">
        <v>10</v>
      </c>
      <c r="G2466">
        <f>+K2465/F2466*F2466</f>
        <v>1298</v>
      </c>
      <c r="H2466">
        <v>45092</v>
      </c>
      <c r="I2466">
        <v>45092</v>
      </c>
      <c r="J2466">
        <f>4+4</f>
        <v>8</v>
      </c>
      <c r="K2466">
        <f>+G2466/F2466*J2466</f>
        <v>1038.4000000000001</v>
      </c>
      <c r="L2466">
        <f>+D2466+F2466-J2466</f>
        <v>2</v>
      </c>
      <c r="M2466">
        <f t="shared" si="64"/>
        <v>259.59999999999991</v>
      </c>
      <c r="N2466" s="1" t="s">
        <v>520</v>
      </c>
      <c r="O2466" s="1">
        <v>2025</v>
      </c>
    </row>
    <row r="2467" spans="1:15" ht="15.6" x14ac:dyDescent="0.3">
      <c r="A2467" t="s">
        <v>167</v>
      </c>
      <c r="B2467" t="s">
        <v>558</v>
      </c>
      <c r="C2467" t="s">
        <v>261</v>
      </c>
      <c r="D2467">
        <v>0</v>
      </c>
      <c r="E2467">
        <v>0</v>
      </c>
      <c r="H2467">
        <v>45092</v>
      </c>
      <c r="I2467">
        <v>45092</v>
      </c>
      <c r="L2467">
        <f t="shared" si="66"/>
        <v>0</v>
      </c>
      <c r="M2467">
        <f t="shared" si="64"/>
        <v>0</v>
      </c>
      <c r="N2467" s="1" t="s">
        <v>520</v>
      </c>
      <c r="O2467" s="1">
        <v>2025</v>
      </c>
    </row>
    <row r="2468" spans="1:15" ht="15.6" x14ac:dyDescent="0.3">
      <c r="A2468" t="s">
        <v>170</v>
      </c>
      <c r="B2468" t="s">
        <v>559</v>
      </c>
      <c r="C2468" t="s">
        <v>90</v>
      </c>
      <c r="D2468">
        <v>0</v>
      </c>
      <c r="E2468">
        <v>0</v>
      </c>
      <c r="H2468">
        <v>45092</v>
      </c>
      <c r="I2468">
        <v>45092</v>
      </c>
      <c r="L2468">
        <f t="shared" si="66"/>
        <v>0</v>
      </c>
      <c r="M2468">
        <f t="shared" si="64"/>
        <v>0</v>
      </c>
      <c r="N2468" s="1" t="s">
        <v>520</v>
      </c>
      <c r="O2468" s="1">
        <v>2025</v>
      </c>
    </row>
    <row r="2469" spans="1:15" ht="15.6" x14ac:dyDescent="0.3">
      <c r="A2469" t="s">
        <v>172</v>
      </c>
      <c r="B2469" t="s">
        <v>717</v>
      </c>
      <c r="C2469" t="s">
        <v>85</v>
      </c>
      <c r="D2469">
        <v>2</v>
      </c>
      <c r="E2469">
        <v>440.99333333333334</v>
      </c>
      <c r="H2469">
        <v>45092</v>
      </c>
      <c r="I2469">
        <v>45092</v>
      </c>
      <c r="K2469">
        <f t="shared" ref="K2469:K2499" si="68">+E2469/D2469*J2469</f>
        <v>0</v>
      </c>
      <c r="L2469">
        <f t="shared" si="66"/>
        <v>2</v>
      </c>
      <c r="M2469">
        <f t="shared" si="64"/>
        <v>440.99333333333334</v>
      </c>
      <c r="N2469" s="1" t="s">
        <v>520</v>
      </c>
      <c r="O2469" s="1">
        <v>2025</v>
      </c>
    </row>
    <row r="2470" spans="1:15" ht="15.6" x14ac:dyDescent="0.3">
      <c r="B2470" t="s">
        <v>750</v>
      </c>
      <c r="C2470" t="s">
        <v>90</v>
      </c>
      <c r="F2470">
        <v>6</v>
      </c>
      <c r="G2470">
        <f>2970+534.6</f>
        <v>3504.6</v>
      </c>
      <c r="H2470" t="s">
        <v>751</v>
      </c>
      <c r="I2470" t="s">
        <v>751</v>
      </c>
      <c r="J2470">
        <v>6</v>
      </c>
      <c r="K2470">
        <f>+G2470/F2470*J2470</f>
        <v>3504.6000000000004</v>
      </c>
      <c r="N2470" s="1" t="s">
        <v>520</v>
      </c>
      <c r="O2470" s="1">
        <v>2025</v>
      </c>
    </row>
    <row r="2471" spans="1:15" ht="15.6" x14ac:dyDescent="0.3">
      <c r="A2471" t="s">
        <v>174</v>
      </c>
      <c r="B2471" t="s">
        <v>162</v>
      </c>
      <c r="C2471" t="s">
        <v>90</v>
      </c>
      <c r="D2471">
        <v>12</v>
      </c>
      <c r="E2471">
        <v>3540</v>
      </c>
      <c r="H2471">
        <v>45092</v>
      </c>
      <c r="I2471">
        <v>45092</v>
      </c>
      <c r="J2471">
        <f>1</f>
        <v>1</v>
      </c>
      <c r="K2471">
        <f t="shared" si="68"/>
        <v>295</v>
      </c>
      <c r="L2471">
        <f t="shared" si="66"/>
        <v>11</v>
      </c>
      <c r="M2471">
        <f t="shared" si="64"/>
        <v>3245</v>
      </c>
      <c r="N2471" s="1" t="s">
        <v>520</v>
      </c>
      <c r="O2471" s="1">
        <v>2025</v>
      </c>
    </row>
    <row r="2472" spans="1:15" ht="15.6" x14ac:dyDescent="0.3">
      <c r="A2472" t="s">
        <v>358</v>
      </c>
      <c r="B2472" t="s">
        <v>164</v>
      </c>
      <c r="C2472" t="s">
        <v>90</v>
      </c>
      <c r="D2472">
        <v>0</v>
      </c>
      <c r="E2472">
        <v>0</v>
      </c>
      <c r="F2472">
        <v>36</v>
      </c>
      <c r="G2472">
        <f>4485+807.3</f>
        <v>5292.3</v>
      </c>
      <c r="H2472">
        <v>45092</v>
      </c>
      <c r="I2472">
        <v>45092</v>
      </c>
      <c r="J2472">
        <f>6+3</f>
        <v>9</v>
      </c>
      <c r="K2472">
        <f>+G2472/F2472*J2472</f>
        <v>1323.0749999999998</v>
      </c>
      <c r="L2472">
        <f t="shared" si="66"/>
        <v>27</v>
      </c>
      <c r="M2472">
        <f t="shared" si="64"/>
        <v>3969.2250000000004</v>
      </c>
      <c r="N2472" s="1" t="s">
        <v>520</v>
      </c>
      <c r="O2472" s="1">
        <v>2025</v>
      </c>
    </row>
    <row r="2473" spans="1:15" ht="15.6" x14ac:dyDescent="0.3">
      <c r="A2473" t="s">
        <v>483</v>
      </c>
      <c r="B2473" t="s">
        <v>166</v>
      </c>
      <c r="C2473" t="s">
        <v>90</v>
      </c>
      <c r="D2473">
        <v>0</v>
      </c>
      <c r="E2473">
        <v>0</v>
      </c>
      <c r="H2473">
        <v>45092</v>
      </c>
      <c r="I2473">
        <v>45092</v>
      </c>
      <c r="L2473">
        <f t="shared" si="66"/>
        <v>0</v>
      </c>
      <c r="M2473">
        <f t="shared" si="64"/>
        <v>0</v>
      </c>
      <c r="N2473" s="1" t="s">
        <v>520</v>
      </c>
      <c r="O2473" s="1">
        <v>2025</v>
      </c>
    </row>
    <row r="2474" spans="1:15" ht="15.6" x14ac:dyDescent="0.3">
      <c r="A2474" t="s">
        <v>485</v>
      </c>
      <c r="B2474" t="s">
        <v>530</v>
      </c>
      <c r="C2474" t="s">
        <v>90</v>
      </c>
      <c r="D2474">
        <v>0</v>
      </c>
      <c r="E2474">
        <v>0</v>
      </c>
      <c r="H2474">
        <v>45092</v>
      </c>
      <c r="I2474">
        <v>45092</v>
      </c>
      <c r="L2474">
        <f t="shared" si="66"/>
        <v>0</v>
      </c>
      <c r="M2474">
        <f t="shared" si="64"/>
        <v>0</v>
      </c>
      <c r="N2474" s="1" t="s">
        <v>520</v>
      </c>
      <c r="O2474" s="1">
        <v>2025</v>
      </c>
    </row>
    <row r="2475" spans="1:15" ht="15.6" x14ac:dyDescent="0.3">
      <c r="A2475" t="s">
        <v>487</v>
      </c>
      <c r="B2475" t="s">
        <v>531</v>
      </c>
      <c r="C2475" t="s">
        <v>90</v>
      </c>
      <c r="D2475">
        <v>1</v>
      </c>
      <c r="E2475">
        <v>48.201666666666654</v>
      </c>
      <c r="H2475">
        <v>45092</v>
      </c>
      <c r="I2475">
        <v>45092</v>
      </c>
      <c r="K2475">
        <f t="shared" si="68"/>
        <v>0</v>
      </c>
      <c r="L2475">
        <f t="shared" si="66"/>
        <v>1</v>
      </c>
      <c r="M2475">
        <f t="shared" si="64"/>
        <v>48.201666666666654</v>
      </c>
      <c r="N2475" s="1" t="s">
        <v>520</v>
      </c>
      <c r="O2475" s="1">
        <v>2025</v>
      </c>
    </row>
    <row r="2476" spans="1:15" ht="15.6" x14ac:dyDescent="0.3">
      <c r="A2476" t="s">
        <v>489</v>
      </c>
      <c r="B2476" t="s">
        <v>171</v>
      </c>
      <c r="C2476" t="s">
        <v>90</v>
      </c>
      <c r="D2476">
        <v>12</v>
      </c>
      <c r="E2476">
        <v>1380.91725</v>
      </c>
      <c r="H2476" t="s">
        <v>739</v>
      </c>
      <c r="I2476" t="s">
        <v>739</v>
      </c>
      <c r="J2476">
        <f>1+1</f>
        <v>2</v>
      </c>
      <c r="K2476">
        <f t="shared" si="68"/>
        <v>230.15287499999999</v>
      </c>
      <c r="L2476">
        <f t="shared" si="66"/>
        <v>10</v>
      </c>
      <c r="M2476">
        <f t="shared" si="64"/>
        <v>1150.764375</v>
      </c>
      <c r="N2476" s="1" t="s">
        <v>520</v>
      </c>
      <c r="O2476" s="1">
        <v>2025</v>
      </c>
    </row>
    <row r="2477" spans="1:15" ht="15.6" x14ac:dyDescent="0.3">
      <c r="A2477" t="s">
        <v>491</v>
      </c>
      <c r="B2477" t="s">
        <v>659</v>
      </c>
      <c r="C2477" t="s">
        <v>90</v>
      </c>
      <c r="D2477">
        <v>3</v>
      </c>
      <c r="E2477">
        <v>10474.327499999999</v>
      </c>
      <c r="H2477">
        <v>45947</v>
      </c>
      <c r="I2477">
        <v>45947</v>
      </c>
      <c r="K2477">
        <f t="shared" si="68"/>
        <v>0</v>
      </c>
      <c r="L2477">
        <f t="shared" si="66"/>
        <v>3</v>
      </c>
      <c r="M2477">
        <f t="shared" si="64"/>
        <v>10474.327499999999</v>
      </c>
      <c r="N2477" s="1" t="s">
        <v>520</v>
      </c>
      <c r="O2477" s="1">
        <v>2025</v>
      </c>
    </row>
    <row r="2478" spans="1:15" ht="15.6" x14ac:dyDescent="0.3">
      <c r="A2478" t="s">
        <v>493</v>
      </c>
      <c r="B2478" t="s">
        <v>532</v>
      </c>
      <c r="C2478" t="s">
        <v>90</v>
      </c>
      <c r="D2478">
        <v>0</v>
      </c>
      <c r="E2478">
        <v>0</v>
      </c>
      <c r="F2478">
        <v>4</v>
      </c>
      <c r="G2478">
        <f>780+140.4</f>
        <v>920.4</v>
      </c>
      <c r="H2478" t="s">
        <v>751</v>
      </c>
      <c r="I2478" t="s">
        <v>751</v>
      </c>
      <c r="J2478">
        <v>1</v>
      </c>
      <c r="K2478">
        <f>+G2478/F2478*J2478</f>
        <v>230.1</v>
      </c>
      <c r="L2478">
        <f t="shared" si="66"/>
        <v>3</v>
      </c>
      <c r="M2478">
        <f t="shared" si="64"/>
        <v>690.3</v>
      </c>
      <c r="N2478" s="1" t="s">
        <v>520</v>
      </c>
      <c r="O2478" s="1">
        <v>2025</v>
      </c>
    </row>
    <row r="2479" spans="1:15" ht="15.6" x14ac:dyDescent="0.3">
      <c r="A2479" t="s">
        <v>495</v>
      </c>
      <c r="B2479" t="s">
        <v>175</v>
      </c>
      <c r="C2479" t="s">
        <v>90</v>
      </c>
      <c r="D2479">
        <v>12</v>
      </c>
      <c r="E2479">
        <v>580.56000000000017</v>
      </c>
      <c r="F2479">
        <v>30</v>
      </c>
      <c r="G2479">
        <f>1260+226.8</f>
        <v>1486.8</v>
      </c>
      <c r="H2479">
        <v>45092</v>
      </c>
      <c r="I2479">
        <v>45092</v>
      </c>
      <c r="J2479">
        <f>6+7+2</f>
        <v>15</v>
      </c>
      <c r="K2479">
        <f t="shared" si="68"/>
        <v>725.70000000000027</v>
      </c>
      <c r="L2479">
        <f t="shared" si="66"/>
        <v>27</v>
      </c>
      <c r="M2479">
        <f>+E2479+G2479-K2479-2.44</f>
        <v>1339.2199999999998</v>
      </c>
      <c r="N2479" s="1" t="s">
        <v>520</v>
      </c>
      <c r="O2479" s="1">
        <v>2025</v>
      </c>
    </row>
    <row r="2480" spans="1:15" ht="15.6" x14ac:dyDescent="0.3">
      <c r="A2480" t="s">
        <v>496</v>
      </c>
      <c r="B2480" t="s">
        <v>533</v>
      </c>
      <c r="C2480" t="s">
        <v>90</v>
      </c>
      <c r="D2480">
        <v>125</v>
      </c>
      <c r="E2480">
        <v>153.89504563233379</v>
      </c>
      <c r="F2480">
        <v>200</v>
      </c>
      <c r="G2480">
        <f>180+32.4</f>
        <v>212.4</v>
      </c>
      <c r="H2480">
        <v>45092</v>
      </c>
      <c r="I2480">
        <v>45092</v>
      </c>
      <c r="J2480">
        <f>115+30+100</f>
        <v>245</v>
      </c>
      <c r="K2480">
        <f t="shared" si="68"/>
        <v>301.63428943937419</v>
      </c>
      <c r="L2480">
        <f t="shared" si="66"/>
        <v>80</v>
      </c>
      <c r="M2480">
        <f>+E2480+G2480-K2480+18.8</f>
        <v>83.460756192959579</v>
      </c>
      <c r="N2480" s="1" t="s">
        <v>520</v>
      </c>
      <c r="O2480" s="1">
        <v>2025</v>
      </c>
    </row>
    <row r="2481" spans="1:15" ht="15.6" x14ac:dyDescent="0.3">
      <c r="A2481" t="s">
        <v>538</v>
      </c>
      <c r="B2481" t="s">
        <v>534</v>
      </c>
      <c r="C2481" t="s">
        <v>90</v>
      </c>
      <c r="D2481">
        <v>0</v>
      </c>
      <c r="E2481">
        <v>0</v>
      </c>
      <c r="H2481">
        <v>45092</v>
      </c>
      <c r="I2481">
        <v>45092</v>
      </c>
      <c r="L2481">
        <f t="shared" si="66"/>
        <v>0</v>
      </c>
      <c r="M2481">
        <f t="shared" si="64"/>
        <v>0</v>
      </c>
      <c r="N2481" s="1" t="s">
        <v>520</v>
      </c>
      <c r="O2481" s="1">
        <v>2025</v>
      </c>
    </row>
    <row r="2482" spans="1:15" ht="15.6" x14ac:dyDescent="0.3">
      <c r="A2482" t="s">
        <v>540</v>
      </c>
      <c r="B2482" t="s">
        <v>488</v>
      </c>
      <c r="C2482" t="s">
        <v>90</v>
      </c>
      <c r="D2482">
        <v>0</v>
      </c>
      <c r="E2482">
        <v>0</v>
      </c>
      <c r="H2482">
        <v>45092</v>
      </c>
      <c r="I2482">
        <v>45092</v>
      </c>
      <c r="L2482">
        <f t="shared" si="66"/>
        <v>0</v>
      </c>
      <c r="M2482">
        <f t="shared" si="64"/>
        <v>0</v>
      </c>
      <c r="N2482" s="1" t="s">
        <v>520</v>
      </c>
      <c r="O2482" s="1">
        <v>2025</v>
      </c>
    </row>
    <row r="2483" spans="1:15" ht="15.6" x14ac:dyDescent="0.3">
      <c r="A2483" t="s">
        <v>678</v>
      </c>
      <c r="B2483" t="s">
        <v>692</v>
      </c>
      <c r="C2483" t="s">
        <v>90</v>
      </c>
      <c r="D2483">
        <v>375</v>
      </c>
      <c r="E2483">
        <v>1770</v>
      </c>
      <c r="F2483">
        <v>100</v>
      </c>
      <c r="G2483">
        <f>375+67.5</f>
        <v>442.5</v>
      </c>
      <c r="H2483" t="s">
        <v>751</v>
      </c>
      <c r="I2483" t="s">
        <v>751</v>
      </c>
      <c r="J2483">
        <f>5+50</f>
        <v>55</v>
      </c>
      <c r="K2483">
        <f>+E2483/D2483*J2483</f>
        <v>259.59999999999997</v>
      </c>
      <c r="L2483">
        <f t="shared" si="66"/>
        <v>420</v>
      </c>
      <c r="M2483">
        <f>+E2483+G2483-K2483+3.14</f>
        <v>1956.0400000000002</v>
      </c>
      <c r="N2483" s="1" t="s">
        <v>520</v>
      </c>
      <c r="O2483" s="1">
        <v>2025</v>
      </c>
    </row>
    <row r="2484" spans="1:15" ht="15.6" x14ac:dyDescent="0.3">
      <c r="B2484" t="s">
        <v>752</v>
      </c>
      <c r="C2484" t="s">
        <v>90</v>
      </c>
      <c r="F2484">
        <v>3</v>
      </c>
      <c r="G2484">
        <f>2925+526.5</f>
        <v>3451.5</v>
      </c>
      <c r="H2484" t="s">
        <v>751</v>
      </c>
      <c r="I2484" t="s">
        <v>751</v>
      </c>
      <c r="L2484">
        <f t="shared" si="66"/>
        <v>3</v>
      </c>
      <c r="M2484">
        <f t="shared" si="64"/>
        <v>3451.5</v>
      </c>
      <c r="N2484" s="1" t="s">
        <v>520</v>
      </c>
      <c r="O2484" s="1">
        <v>2025</v>
      </c>
    </row>
    <row r="2485" spans="1:15" ht="15.6" x14ac:dyDescent="0.3">
      <c r="A2485" t="s">
        <v>694</v>
      </c>
      <c r="B2485" t="s">
        <v>535</v>
      </c>
      <c r="C2485" t="s">
        <v>90</v>
      </c>
      <c r="D2485">
        <v>0</v>
      </c>
      <c r="E2485">
        <v>0</v>
      </c>
      <c r="H2485">
        <v>45092</v>
      </c>
      <c r="I2485">
        <v>45092</v>
      </c>
      <c r="L2485">
        <f t="shared" si="66"/>
        <v>0</v>
      </c>
      <c r="M2485">
        <f t="shared" si="64"/>
        <v>0</v>
      </c>
      <c r="N2485" s="1" t="s">
        <v>520</v>
      </c>
      <c r="O2485" s="1">
        <v>2025</v>
      </c>
    </row>
    <row r="2486" spans="1:15" ht="15.6" x14ac:dyDescent="0.3">
      <c r="A2486" t="s">
        <v>695</v>
      </c>
      <c r="B2486" t="s">
        <v>693</v>
      </c>
      <c r="C2486" t="s">
        <v>90</v>
      </c>
      <c r="D2486">
        <v>0</v>
      </c>
      <c r="E2486">
        <v>0</v>
      </c>
      <c r="H2486">
        <v>45611</v>
      </c>
      <c r="I2486">
        <v>45611</v>
      </c>
      <c r="L2486">
        <f t="shared" si="66"/>
        <v>0</v>
      </c>
      <c r="M2486">
        <f t="shared" si="64"/>
        <v>0</v>
      </c>
      <c r="N2486" s="1" t="s">
        <v>520</v>
      </c>
      <c r="O2486" s="1">
        <v>2025</v>
      </c>
    </row>
    <row r="2487" spans="1:15" ht="15.6" x14ac:dyDescent="0.3">
      <c r="A2487" t="s">
        <v>718</v>
      </c>
      <c r="B2487" t="s">
        <v>740</v>
      </c>
      <c r="C2487" t="s">
        <v>90</v>
      </c>
      <c r="D2487">
        <v>0</v>
      </c>
      <c r="E2487">
        <v>0</v>
      </c>
      <c r="H2487">
        <v>45947</v>
      </c>
      <c r="I2487">
        <v>45947</v>
      </c>
      <c r="L2487">
        <f t="shared" si="66"/>
        <v>0</v>
      </c>
      <c r="M2487">
        <f>+E2487+G2487-K2487</f>
        <v>0</v>
      </c>
      <c r="N2487" s="1" t="s">
        <v>520</v>
      </c>
      <c r="O2487" s="1">
        <v>2025</v>
      </c>
    </row>
    <row r="2488" spans="1:15" ht="15.6" x14ac:dyDescent="0.3">
      <c r="A2488" t="s">
        <v>719</v>
      </c>
      <c r="B2488" t="s">
        <v>492</v>
      </c>
      <c r="C2488" t="s">
        <v>90</v>
      </c>
      <c r="D2488">
        <v>2</v>
      </c>
      <c r="E2488">
        <v>1402.8728999999998</v>
      </c>
      <c r="H2488">
        <v>45092</v>
      </c>
      <c r="I2488">
        <v>45092</v>
      </c>
      <c r="J2488">
        <f>1+1</f>
        <v>2</v>
      </c>
      <c r="K2488">
        <f t="shared" si="68"/>
        <v>1402.8728999999998</v>
      </c>
      <c r="L2488">
        <f t="shared" si="66"/>
        <v>0</v>
      </c>
      <c r="M2488">
        <f t="shared" si="64"/>
        <v>0</v>
      </c>
      <c r="N2488" s="1" t="s">
        <v>520</v>
      </c>
      <c r="O2488" s="1">
        <v>2025</v>
      </c>
    </row>
    <row r="2489" spans="1:15" ht="15.6" x14ac:dyDescent="0.3">
      <c r="A2489" t="s">
        <v>720</v>
      </c>
      <c r="B2489" t="s">
        <v>536</v>
      </c>
      <c r="C2489" t="s">
        <v>90</v>
      </c>
      <c r="D2489">
        <v>0</v>
      </c>
      <c r="E2489">
        <v>0</v>
      </c>
      <c r="H2489">
        <v>45092</v>
      </c>
      <c r="I2489">
        <v>45092</v>
      </c>
      <c r="L2489">
        <v>0</v>
      </c>
      <c r="M2489">
        <f t="shared" si="64"/>
        <v>0</v>
      </c>
      <c r="N2489" s="1" t="s">
        <v>520</v>
      </c>
      <c r="O2489" s="1">
        <v>2025</v>
      </c>
    </row>
    <row r="2490" spans="1:15" ht="15.6" x14ac:dyDescent="0.3">
      <c r="A2490" t="s">
        <v>721</v>
      </c>
      <c r="B2490" t="s">
        <v>741</v>
      </c>
      <c r="C2490" t="s">
        <v>90</v>
      </c>
      <c r="D2490">
        <v>1</v>
      </c>
      <c r="E2490">
        <v>224.2</v>
      </c>
      <c r="H2490">
        <v>45092</v>
      </c>
      <c r="I2490">
        <v>45092</v>
      </c>
      <c r="K2490">
        <f t="shared" si="68"/>
        <v>0</v>
      </c>
      <c r="L2490">
        <f t="shared" ref="L2490:M2492" si="69">+D2490+F2490-J2490</f>
        <v>1</v>
      </c>
      <c r="M2490">
        <f t="shared" si="69"/>
        <v>224.2</v>
      </c>
      <c r="N2490" s="1" t="s">
        <v>520</v>
      </c>
      <c r="O2490" s="1">
        <v>2025</v>
      </c>
    </row>
    <row r="2491" spans="1:15" ht="15.6" x14ac:dyDescent="0.3">
      <c r="A2491" t="s">
        <v>722</v>
      </c>
      <c r="B2491" t="s">
        <v>742</v>
      </c>
      <c r="C2491" t="s">
        <v>90</v>
      </c>
      <c r="D2491">
        <v>1</v>
      </c>
      <c r="E2491">
        <v>466.1</v>
      </c>
      <c r="H2491">
        <v>45092</v>
      </c>
      <c r="I2491">
        <v>45092</v>
      </c>
      <c r="K2491">
        <f t="shared" si="68"/>
        <v>0</v>
      </c>
      <c r="L2491">
        <f t="shared" si="69"/>
        <v>1</v>
      </c>
      <c r="M2491">
        <f t="shared" si="69"/>
        <v>466.1</v>
      </c>
      <c r="N2491" s="1" t="s">
        <v>520</v>
      </c>
      <c r="O2491" s="1">
        <v>2025</v>
      </c>
    </row>
    <row r="2492" spans="1:15" ht="15.6" x14ac:dyDescent="0.3">
      <c r="A2492" t="s">
        <v>723</v>
      </c>
      <c r="B2492" t="s">
        <v>743</v>
      </c>
      <c r="C2492" t="s">
        <v>90</v>
      </c>
      <c r="D2492">
        <v>0</v>
      </c>
      <c r="H2492">
        <v>45092</v>
      </c>
      <c r="I2492">
        <v>45092</v>
      </c>
      <c r="L2492">
        <f t="shared" si="69"/>
        <v>0</v>
      </c>
      <c r="N2492" s="1" t="s">
        <v>520</v>
      </c>
      <c r="O2492" s="1">
        <v>2025</v>
      </c>
    </row>
    <row r="2493" spans="1:15" ht="15.6" x14ac:dyDescent="0.3">
      <c r="A2493" t="s">
        <v>744</v>
      </c>
      <c r="B2493" t="s">
        <v>114</v>
      </c>
      <c r="C2493" t="s">
        <v>90</v>
      </c>
      <c r="D2493">
        <v>1</v>
      </c>
      <c r="E2493">
        <v>1069.19505</v>
      </c>
      <c r="H2493">
        <v>45092</v>
      </c>
      <c r="I2493">
        <v>45092</v>
      </c>
      <c r="K2493">
        <f t="shared" si="68"/>
        <v>0</v>
      </c>
      <c r="L2493">
        <f>+D2493+F2493-J2493</f>
        <v>1</v>
      </c>
      <c r="M2493">
        <f t="shared" si="64"/>
        <v>1069.19505</v>
      </c>
      <c r="N2493" s="1" t="s">
        <v>520</v>
      </c>
      <c r="O2493" s="1">
        <v>2025</v>
      </c>
    </row>
    <row r="2494" spans="1:15" ht="15.6" x14ac:dyDescent="0.3">
      <c r="A2494" t="s">
        <v>745</v>
      </c>
      <c r="B2494" t="s">
        <v>537</v>
      </c>
      <c r="C2494" t="s">
        <v>90</v>
      </c>
      <c r="E2494">
        <v>0</v>
      </c>
      <c r="H2494">
        <v>45092</v>
      </c>
      <c r="I2494">
        <v>45092</v>
      </c>
      <c r="M2494">
        <f t="shared" si="64"/>
        <v>0</v>
      </c>
      <c r="N2494" s="1" t="s">
        <v>520</v>
      </c>
      <c r="O2494" s="1">
        <v>2025</v>
      </c>
    </row>
    <row r="2495" spans="1:15" ht="15.6" x14ac:dyDescent="0.3">
      <c r="A2495" t="s">
        <v>746</v>
      </c>
      <c r="B2495" t="s">
        <v>539</v>
      </c>
      <c r="C2495" t="s">
        <v>90</v>
      </c>
      <c r="D2495">
        <v>6</v>
      </c>
      <c r="E2495">
        <v>495.6</v>
      </c>
      <c r="H2495">
        <v>45092</v>
      </c>
      <c r="I2495">
        <v>45092</v>
      </c>
      <c r="J2495">
        <f>4+1</f>
        <v>5</v>
      </c>
      <c r="K2495">
        <f t="shared" si="68"/>
        <v>413.00000000000006</v>
      </c>
      <c r="L2495">
        <f>+D2495+F2495-J2495</f>
        <v>1</v>
      </c>
      <c r="M2495">
        <f t="shared" si="64"/>
        <v>82.599999999999966</v>
      </c>
      <c r="N2495" s="1" t="s">
        <v>520</v>
      </c>
      <c r="O2495" s="1">
        <v>2025</v>
      </c>
    </row>
    <row r="2496" spans="1:15" ht="15.6" x14ac:dyDescent="0.3">
      <c r="B2496" t="s">
        <v>747</v>
      </c>
      <c r="C2496" t="s">
        <v>90</v>
      </c>
      <c r="D2496">
        <v>1</v>
      </c>
      <c r="E2496">
        <v>413</v>
      </c>
      <c r="H2496" t="s">
        <v>739</v>
      </c>
      <c r="I2496" t="s">
        <v>739</v>
      </c>
      <c r="K2496">
        <f t="shared" si="68"/>
        <v>0</v>
      </c>
      <c r="L2496">
        <f>+D2496+F2496-J2496</f>
        <v>1</v>
      </c>
      <c r="M2496">
        <f t="shared" si="64"/>
        <v>413</v>
      </c>
      <c r="N2496" s="1" t="s">
        <v>520</v>
      </c>
      <c r="O2496" s="1">
        <v>2025</v>
      </c>
    </row>
    <row r="2497" spans="1:15" ht="15.6" x14ac:dyDescent="0.3">
      <c r="B2497" t="s">
        <v>748</v>
      </c>
      <c r="C2497" t="s">
        <v>90</v>
      </c>
      <c r="D2497">
        <v>1</v>
      </c>
      <c r="E2497">
        <v>1357</v>
      </c>
      <c r="H2497" t="s">
        <v>739</v>
      </c>
      <c r="I2497" t="s">
        <v>739</v>
      </c>
      <c r="K2497">
        <f t="shared" si="68"/>
        <v>0</v>
      </c>
      <c r="L2497">
        <f>+D2497+F2497-J2497</f>
        <v>1</v>
      </c>
      <c r="M2497">
        <f t="shared" si="64"/>
        <v>1357</v>
      </c>
      <c r="N2497" s="1" t="s">
        <v>520</v>
      </c>
      <c r="O2497" s="1">
        <v>2025</v>
      </c>
    </row>
    <row r="2498" spans="1:15" ht="15.6" x14ac:dyDescent="0.3">
      <c r="B2498" t="s">
        <v>749</v>
      </c>
      <c r="C2498" t="s">
        <v>90</v>
      </c>
      <c r="D2498">
        <v>1</v>
      </c>
      <c r="E2498">
        <v>3150.6</v>
      </c>
      <c r="H2498" t="s">
        <v>739</v>
      </c>
      <c r="I2498" t="s">
        <v>739</v>
      </c>
      <c r="K2498">
        <f t="shared" si="68"/>
        <v>0</v>
      </c>
      <c r="L2498">
        <f>+D2498+F2498-J2498</f>
        <v>1</v>
      </c>
      <c r="M2498">
        <f t="shared" si="64"/>
        <v>3150.6</v>
      </c>
      <c r="N2498" s="1" t="s">
        <v>520</v>
      </c>
      <c r="O2498" s="1">
        <v>2025</v>
      </c>
    </row>
    <row r="2499" spans="1:15" ht="15.6" x14ac:dyDescent="0.3">
      <c r="A2499" t="s">
        <v>753</v>
      </c>
      <c r="B2499" t="s">
        <v>541</v>
      </c>
      <c r="C2499" t="s">
        <v>90</v>
      </c>
      <c r="D2499">
        <v>6</v>
      </c>
      <c r="E2499">
        <v>3679.9806666666668</v>
      </c>
      <c r="H2499">
        <v>45092</v>
      </c>
      <c r="I2499">
        <v>45092</v>
      </c>
      <c r="K2499">
        <f t="shared" si="68"/>
        <v>0</v>
      </c>
      <c r="L2499">
        <v>6</v>
      </c>
      <c r="M2499">
        <f t="shared" si="64"/>
        <v>3679.9806666666668</v>
      </c>
      <c r="N2499" s="1" t="s">
        <v>520</v>
      </c>
      <c r="O2499" s="1">
        <v>2025</v>
      </c>
    </row>
    <row r="2500" spans="1:15" ht="15.6" x14ac:dyDescent="0.3">
      <c r="A2500" t="s">
        <v>176</v>
      </c>
      <c r="B2500" t="s">
        <v>754</v>
      </c>
      <c r="C2500" t="s">
        <v>755</v>
      </c>
      <c r="D2500">
        <v>0</v>
      </c>
      <c r="E2500">
        <v>0</v>
      </c>
      <c r="F2500">
        <v>1</v>
      </c>
      <c r="G2500">
        <f>1438+258.84</f>
        <v>1696.84</v>
      </c>
      <c r="H2500">
        <v>45698</v>
      </c>
      <c r="I2500">
        <v>45698</v>
      </c>
      <c r="J2500">
        <v>1</v>
      </c>
      <c r="K2500">
        <f>+G2500/F2500*J2500</f>
        <v>1696.84</v>
      </c>
      <c r="L2500">
        <v>0</v>
      </c>
      <c r="M2500">
        <v>0</v>
      </c>
      <c r="N2500" s="1" t="s">
        <v>520</v>
      </c>
      <c r="O2500" s="1">
        <v>2025</v>
      </c>
    </row>
    <row r="2501" spans="1:15" ht="15.6" x14ac:dyDescent="0.3">
      <c r="A2501" t="s">
        <v>179</v>
      </c>
      <c r="B2501" t="s">
        <v>561</v>
      </c>
      <c r="C2501" t="s">
        <v>90</v>
      </c>
      <c r="D2501">
        <v>19</v>
      </c>
      <c r="E2501">
        <v>21.897100840336137</v>
      </c>
      <c r="F2501">
        <v>500</v>
      </c>
      <c r="G2501">
        <f>+K2500/F2501*F2501</f>
        <v>1696.84</v>
      </c>
      <c r="H2501">
        <v>45092</v>
      </c>
      <c r="I2501">
        <v>45092</v>
      </c>
      <c r="J2501">
        <f>40+25</f>
        <v>65</v>
      </c>
      <c r="K2501">
        <v>133.4</v>
      </c>
      <c r="L2501">
        <f>+D2501+F2501-J2501</f>
        <v>454</v>
      </c>
      <c r="M2501">
        <f>+E2501+G2501-K2501</f>
        <v>1585.337100840336</v>
      </c>
      <c r="N2501" s="1" t="s">
        <v>520</v>
      </c>
      <c r="O2501" s="1">
        <v>2025</v>
      </c>
    </row>
    <row r="2502" spans="1:15" ht="15.6" x14ac:dyDescent="0.3">
      <c r="A2502" t="s">
        <v>182</v>
      </c>
      <c r="B2502" t="s">
        <v>756</v>
      </c>
      <c r="C2502" t="s">
        <v>757</v>
      </c>
      <c r="D2502">
        <v>0</v>
      </c>
      <c r="E2502">
        <v>0</v>
      </c>
      <c r="F2502">
        <v>0</v>
      </c>
      <c r="G2502">
        <v>0</v>
      </c>
      <c r="H2502">
        <v>45768</v>
      </c>
      <c r="I2502">
        <v>45768</v>
      </c>
      <c r="K2502">
        <v>0</v>
      </c>
      <c r="L2502">
        <f t="shared" ref="L2502:M2566" si="70">+D2502+F2502-J2502</f>
        <v>0</v>
      </c>
      <c r="M2502">
        <f t="shared" si="70"/>
        <v>0</v>
      </c>
      <c r="N2502" s="1" t="s">
        <v>520</v>
      </c>
      <c r="O2502" s="1">
        <v>2025</v>
      </c>
    </row>
    <row r="2503" spans="1:15" ht="15.6" x14ac:dyDescent="0.3">
      <c r="A2503" t="s">
        <v>184</v>
      </c>
      <c r="B2503" t="s">
        <v>660</v>
      </c>
      <c r="C2503" t="s">
        <v>90</v>
      </c>
      <c r="D2503">
        <v>329</v>
      </c>
      <c r="E2503">
        <v>1876.2249152721431</v>
      </c>
      <c r="F2503">
        <v>0</v>
      </c>
      <c r="G2503">
        <v>0</v>
      </c>
      <c r="H2503">
        <v>45092</v>
      </c>
      <c r="I2503">
        <v>45092</v>
      </c>
      <c r="J2503">
        <f>90</f>
        <v>90</v>
      </c>
      <c r="K2503">
        <f>+E2503/D2503*J2503</f>
        <v>513.25301633584456</v>
      </c>
      <c r="L2503">
        <f t="shared" si="70"/>
        <v>239</v>
      </c>
      <c r="M2503">
        <f t="shared" si="70"/>
        <v>1362.9718989362987</v>
      </c>
      <c r="N2503" s="1" t="s">
        <v>520</v>
      </c>
      <c r="O2503" s="1">
        <v>2025</v>
      </c>
    </row>
    <row r="2504" spans="1:15" ht="15.6" x14ac:dyDescent="0.3">
      <c r="A2504" t="s">
        <v>186</v>
      </c>
      <c r="B2504" t="s">
        <v>697</v>
      </c>
      <c r="C2504" t="s">
        <v>90</v>
      </c>
      <c r="D2504">
        <v>88</v>
      </c>
      <c r="E2504">
        <v>4672.8</v>
      </c>
      <c r="F2504">
        <v>300</v>
      </c>
      <c r="G2504">
        <f>7187.6+1293.768</f>
        <v>8481.3680000000004</v>
      </c>
      <c r="H2504" t="s">
        <v>758</v>
      </c>
      <c r="I2504" t="s">
        <v>758</v>
      </c>
      <c r="K2504">
        <v>0</v>
      </c>
      <c r="L2504">
        <v>88</v>
      </c>
      <c r="M2504">
        <f t="shared" si="70"/>
        <v>13154.168000000001</v>
      </c>
      <c r="N2504" s="1" t="s">
        <v>520</v>
      </c>
      <c r="O2504" s="1">
        <v>2025</v>
      </c>
    </row>
    <row r="2505" spans="1:15" ht="15.6" x14ac:dyDescent="0.3">
      <c r="B2505" t="s">
        <v>759</v>
      </c>
      <c r="C2505" t="s">
        <v>90</v>
      </c>
      <c r="F2505">
        <v>300</v>
      </c>
      <c r="G2505">
        <f>4367.4+786.132</f>
        <v>5153.5319999999992</v>
      </c>
      <c r="H2505" t="s">
        <v>758</v>
      </c>
      <c r="I2505" t="s">
        <v>758</v>
      </c>
      <c r="M2505">
        <f t="shared" si="70"/>
        <v>5153.5319999999992</v>
      </c>
      <c r="N2505" s="1" t="s">
        <v>520</v>
      </c>
      <c r="O2505" s="1">
        <v>2025</v>
      </c>
    </row>
    <row r="2506" spans="1:15" ht="15.6" x14ac:dyDescent="0.3">
      <c r="A2506" t="s">
        <v>188</v>
      </c>
      <c r="B2506" t="s">
        <v>698</v>
      </c>
      <c r="C2506" t="s">
        <v>261</v>
      </c>
      <c r="D2506">
        <v>1</v>
      </c>
      <c r="E2506">
        <v>885</v>
      </c>
      <c r="G2506">
        <v>0</v>
      </c>
      <c r="H2506">
        <v>45768</v>
      </c>
      <c r="I2506">
        <v>45768</v>
      </c>
      <c r="K2506">
        <v>0</v>
      </c>
      <c r="L2506">
        <f t="shared" si="70"/>
        <v>1</v>
      </c>
      <c r="M2506">
        <f t="shared" si="70"/>
        <v>885</v>
      </c>
      <c r="N2506" s="1" t="s">
        <v>520</v>
      </c>
      <c r="O2506" s="1">
        <v>2025</v>
      </c>
    </row>
    <row r="2507" spans="1:15" ht="15.6" x14ac:dyDescent="0.3">
      <c r="A2507" t="s">
        <v>188</v>
      </c>
      <c r="B2507" t="s">
        <v>699</v>
      </c>
      <c r="C2507" t="s">
        <v>261</v>
      </c>
      <c r="D2507">
        <v>1</v>
      </c>
      <c r="E2507">
        <v>2973.6</v>
      </c>
      <c r="F2507">
        <v>0</v>
      </c>
      <c r="G2507">
        <v>0</v>
      </c>
      <c r="H2507">
        <v>45554</v>
      </c>
      <c r="I2507">
        <v>45554</v>
      </c>
      <c r="K2507">
        <v>0</v>
      </c>
      <c r="L2507">
        <f t="shared" si="70"/>
        <v>1</v>
      </c>
      <c r="M2507">
        <f t="shared" si="70"/>
        <v>2973.6</v>
      </c>
      <c r="N2507" s="1" t="s">
        <v>520</v>
      </c>
      <c r="O2507" s="1">
        <v>2025</v>
      </c>
    </row>
    <row r="2508" spans="1:15" ht="15.6" x14ac:dyDescent="0.3">
      <c r="A2508" t="s">
        <v>190</v>
      </c>
      <c r="B2508" t="s">
        <v>661</v>
      </c>
      <c r="C2508" t="s">
        <v>565</v>
      </c>
      <c r="D2508">
        <v>0</v>
      </c>
      <c r="E2508">
        <v>0</v>
      </c>
      <c r="F2508">
        <v>5</v>
      </c>
      <c r="G2508">
        <f>287*5+258.3</f>
        <v>1693.3</v>
      </c>
      <c r="H2508">
        <v>45092</v>
      </c>
      <c r="I2508">
        <v>45092</v>
      </c>
      <c r="J2508">
        <v>1</v>
      </c>
      <c r="K2508">
        <f>+G2508/F2508*J2508</f>
        <v>338.65999999999997</v>
      </c>
      <c r="L2508">
        <f t="shared" si="70"/>
        <v>4</v>
      </c>
      <c r="M2508">
        <f t="shared" si="70"/>
        <v>1354.6399999999999</v>
      </c>
      <c r="N2508" s="1" t="s">
        <v>520</v>
      </c>
      <c r="O2508" s="1">
        <v>2025</v>
      </c>
    </row>
    <row r="2509" spans="1:15" ht="15.6" x14ac:dyDescent="0.3">
      <c r="A2509" t="s">
        <v>192</v>
      </c>
      <c r="B2509" t="s">
        <v>662</v>
      </c>
      <c r="C2509" t="s">
        <v>90</v>
      </c>
      <c r="D2509">
        <v>45</v>
      </c>
      <c r="E2509">
        <v>220.38640150102583</v>
      </c>
      <c r="F2509">
        <v>100</v>
      </c>
      <c r="G2509">
        <f>+K2508/F2509*F2509</f>
        <v>338.65999999999997</v>
      </c>
      <c r="H2509">
        <v>45698</v>
      </c>
      <c r="I2509">
        <v>45698</v>
      </c>
      <c r="J2509">
        <f>45+24+40</f>
        <v>109</v>
      </c>
      <c r="K2509">
        <f>+G2509/F2509*64+E2509/D2509*D2509</f>
        <v>437.12880150102581</v>
      </c>
      <c r="L2509">
        <f t="shared" si="70"/>
        <v>36</v>
      </c>
      <c r="M2509">
        <v>119.65</v>
      </c>
      <c r="N2509" s="1" t="s">
        <v>520</v>
      </c>
      <c r="O2509" s="1">
        <v>2025</v>
      </c>
    </row>
    <row r="2510" spans="1:15" ht="15.6" x14ac:dyDescent="0.3">
      <c r="A2510" t="s">
        <v>194</v>
      </c>
      <c r="B2510" t="s">
        <v>663</v>
      </c>
      <c r="C2510" t="s">
        <v>565</v>
      </c>
      <c r="D2510">
        <v>3</v>
      </c>
      <c r="E2510">
        <v>1115.0999999999999</v>
      </c>
      <c r="F2510">
        <v>20</v>
      </c>
      <c r="G2510">
        <f>3600+648</f>
        <v>4248</v>
      </c>
      <c r="H2510">
        <v>45698</v>
      </c>
      <c r="I2510">
        <v>45698</v>
      </c>
      <c r="J2510">
        <f>1+1+1</f>
        <v>3</v>
      </c>
      <c r="K2510">
        <f>+E2510/D2510*J2510</f>
        <v>1115.0999999999999</v>
      </c>
      <c r="L2510">
        <f t="shared" si="70"/>
        <v>20</v>
      </c>
      <c r="M2510">
        <f>4537.64</f>
        <v>4537.6400000000003</v>
      </c>
      <c r="N2510" s="1" t="s">
        <v>520</v>
      </c>
      <c r="O2510" s="1">
        <v>2025</v>
      </c>
    </row>
    <row r="2511" spans="1:15" ht="15.6" x14ac:dyDescent="0.3">
      <c r="A2511" t="s">
        <v>197</v>
      </c>
      <c r="B2511" t="s">
        <v>664</v>
      </c>
      <c r="C2511" t="s">
        <v>90</v>
      </c>
      <c r="D2511">
        <v>45</v>
      </c>
      <c r="E2511">
        <v>167.26499999999984</v>
      </c>
      <c r="F2511">
        <f>100+100</f>
        <v>200</v>
      </c>
      <c r="G2511">
        <f>226.88</f>
        <v>226.88</v>
      </c>
      <c r="H2511">
        <v>45152</v>
      </c>
      <c r="I2511">
        <v>45152</v>
      </c>
      <c r="J2511">
        <f>121+114</f>
        <v>235</v>
      </c>
      <c r="K2511">
        <f>E2511/D2511*D2511+G2511/F2511*190</f>
        <v>382.80099999999982</v>
      </c>
      <c r="L2511">
        <f t="shared" si="70"/>
        <v>10</v>
      </c>
      <c r="M2511">
        <f>22.69</f>
        <v>22.69</v>
      </c>
      <c r="N2511" s="1" t="s">
        <v>520</v>
      </c>
      <c r="O2511" s="1">
        <v>2025</v>
      </c>
    </row>
    <row r="2512" spans="1:15" ht="15.6" x14ac:dyDescent="0.3">
      <c r="A2512" t="s">
        <v>199</v>
      </c>
      <c r="B2512" t="s">
        <v>569</v>
      </c>
      <c r="C2512" t="s">
        <v>570</v>
      </c>
      <c r="D2512">
        <v>0</v>
      </c>
      <c r="E2512">
        <v>0</v>
      </c>
      <c r="F2512">
        <v>100</v>
      </c>
      <c r="G2512">
        <f>164*100+2952</f>
        <v>19352</v>
      </c>
      <c r="H2512">
        <v>45698</v>
      </c>
      <c r="I2512">
        <v>45698</v>
      </c>
      <c r="J2512">
        <f>25+10+8</f>
        <v>43</v>
      </c>
      <c r="K2512">
        <f>+G2512/F2512*J2512</f>
        <v>8321.36</v>
      </c>
      <c r="L2512">
        <f t="shared" si="70"/>
        <v>57</v>
      </c>
      <c r="M2512">
        <f t="shared" si="70"/>
        <v>11030.64</v>
      </c>
      <c r="N2512" s="1" t="s">
        <v>520</v>
      </c>
      <c r="O2512" s="1">
        <v>2025</v>
      </c>
    </row>
    <row r="2513" spans="1:15" ht="15.6" x14ac:dyDescent="0.3">
      <c r="A2513" t="s">
        <v>202</v>
      </c>
      <c r="B2513" t="s">
        <v>571</v>
      </c>
      <c r="C2513" t="s">
        <v>570</v>
      </c>
      <c r="D2513">
        <v>20</v>
      </c>
      <c r="E2513">
        <v>8291.1410611549127</v>
      </c>
      <c r="F2513">
        <v>20</v>
      </c>
      <c r="G2513">
        <f>232*20+835.2</f>
        <v>5475.2</v>
      </c>
      <c r="H2513">
        <v>45698</v>
      </c>
      <c r="I2513">
        <v>45698</v>
      </c>
      <c r="J2513">
        <f>1+1</f>
        <v>2</v>
      </c>
      <c r="K2513">
        <f>344.16*2</f>
        <v>688.32</v>
      </c>
      <c r="L2513">
        <f t="shared" si="70"/>
        <v>38</v>
      </c>
      <c r="M2513">
        <f t="shared" si="70"/>
        <v>13078.021061154912</v>
      </c>
      <c r="N2513" s="1" t="s">
        <v>520</v>
      </c>
      <c r="O2513" s="1">
        <v>2025</v>
      </c>
    </row>
    <row r="2514" spans="1:15" ht="15.6" x14ac:dyDescent="0.3">
      <c r="A2514" t="s">
        <v>204</v>
      </c>
      <c r="B2514" t="s">
        <v>572</v>
      </c>
      <c r="C2514" t="s">
        <v>90</v>
      </c>
      <c r="D2514">
        <v>0</v>
      </c>
      <c r="E2514">
        <v>0</v>
      </c>
      <c r="F2514">
        <v>20</v>
      </c>
      <c r="G2514">
        <f>6.69*20+24.08</f>
        <v>157.88</v>
      </c>
      <c r="H2514">
        <v>45698</v>
      </c>
      <c r="I2514">
        <v>45698</v>
      </c>
      <c r="J2514">
        <f>1</f>
        <v>1</v>
      </c>
      <c r="K2514">
        <f t="shared" ref="K2514" si="71">+G2514/F2514*J2514</f>
        <v>7.8940000000000001</v>
      </c>
      <c r="L2514">
        <f t="shared" si="70"/>
        <v>19</v>
      </c>
      <c r="M2514">
        <f t="shared" si="70"/>
        <v>149.98599999999999</v>
      </c>
      <c r="N2514" s="1" t="s">
        <v>520</v>
      </c>
      <c r="O2514" s="1">
        <v>2025</v>
      </c>
    </row>
    <row r="2515" spans="1:15" ht="15.6" x14ac:dyDescent="0.3">
      <c r="A2515" t="s">
        <v>206</v>
      </c>
      <c r="B2515" t="s">
        <v>700</v>
      </c>
      <c r="C2515" t="s">
        <v>90</v>
      </c>
      <c r="D2515">
        <v>7</v>
      </c>
      <c r="E2515">
        <v>2228.2175999999999</v>
      </c>
      <c r="F2515">
        <v>0</v>
      </c>
      <c r="G2515">
        <v>0</v>
      </c>
      <c r="H2515">
        <v>45768</v>
      </c>
      <c r="I2515">
        <v>45768</v>
      </c>
      <c r="L2515">
        <f t="shared" si="70"/>
        <v>7</v>
      </c>
      <c r="M2515">
        <f t="shared" si="70"/>
        <v>2228.2175999999999</v>
      </c>
      <c r="N2515" s="1" t="s">
        <v>520</v>
      </c>
      <c r="O2515" s="1">
        <v>2025</v>
      </c>
    </row>
    <row r="2516" spans="1:15" ht="15.6" x14ac:dyDescent="0.3">
      <c r="A2516" t="s">
        <v>208</v>
      </c>
      <c r="B2516" t="s">
        <v>189</v>
      </c>
      <c r="C2516" t="s">
        <v>90</v>
      </c>
      <c r="D2516">
        <v>11</v>
      </c>
      <c r="E2516">
        <v>291.79039999999998</v>
      </c>
      <c r="H2516">
        <v>45768</v>
      </c>
      <c r="I2516">
        <v>45768</v>
      </c>
      <c r="J2516">
        <f>4+3</f>
        <v>7</v>
      </c>
      <c r="K2516">
        <f>+E2516/D2516*J2516</f>
        <v>185.6848</v>
      </c>
      <c r="L2516">
        <f t="shared" si="70"/>
        <v>4</v>
      </c>
      <c r="M2516">
        <f t="shared" si="70"/>
        <v>106.10559999999998</v>
      </c>
      <c r="N2516" s="1" t="s">
        <v>520</v>
      </c>
      <c r="O2516" s="1">
        <v>2025</v>
      </c>
    </row>
    <row r="2517" spans="1:15" ht="15.6" x14ac:dyDescent="0.3">
      <c r="A2517" t="s">
        <v>210</v>
      </c>
      <c r="B2517" t="s">
        <v>573</v>
      </c>
      <c r="C2517" t="s">
        <v>574</v>
      </c>
      <c r="D2517">
        <v>0</v>
      </c>
      <c r="E2517">
        <v>0</v>
      </c>
      <c r="F2517">
        <v>10</v>
      </c>
      <c r="G2517">
        <f>35.98*120+777.17</f>
        <v>5094.7699999999995</v>
      </c>
      <c r="H2517">
        <v>45698</v>
      </c>
      <c r="I2517">
        <v>45698</v>
      </c>
      <c r="J2517">
        <v>1</v>
      </c>
      <c r="K2517">
        <f>+G2517/F2517*J2517</f>
        <v>509.47699999999998</v>
      </c>
      <c r="L2517">
        <f t="shared" si="70"/>
        <v>9</v>
      </c>
      <c r="M2517">
        <f t="shared" si="70"/>
        <v>4585.2929999999997</v>
      </c>
      <c r="N2517" s="1" t="s">
        <v>520</v>
      </c>
      <c r="O2517" s="1">
        <v>2025</v>
      </c>
    </row>
    <row r="2518" spans="1:15" ht="15.6" x14ac:dyDescent="0.3">
      <c r="A2518" t="s">
        <v>212</v>
      </c>
      <c r="B2518" t="s">
        <v>193</v>
      </c>
      <c r="C2518" t="s">
        <v>90</v>
      </c>
      <c r="D2518">
        <v>3</v>
      </c>
      <c r="E2518">
        <v>321.88714285714286</v>
      </c>
      <c r="F2518">
        <v>12</v>
      </c>
      <c r="G2518">
        <f>+K2517/F2518*F2518</f>
        <v>509.47699999999998</v>
      </c>
      <c r="H2518">
        <v>45092</v>
      </c>
      <c r="I2518">
        <v>45092</v>
      </c>
      <c r="J2518">
        <f>3+1</f>
        <v>4</v>
      </c>
      <c r="K2518">
        <v>364.34</v>
      </c>
      <c r="L2518">
        <f t="shared" si="70"/>
        <v>11</v>
      </c>
      <c r="M2518">
        <f t="shared" si="70"/>
        <v>467.02414285714286</v>
      </c>
      <c r="N2518" s="1" t="s">
        <v>520</v>
      </c>
      <c r="O2518" s="1">
        <v>2025</v>
      </c>
    </row>
    <row r="2519" spans="1:15" ht="15.6" x14ac:dyDescent="0.3">
      <c r="A2519" t="s">
        <v>214</v>
      </c>
      <c r="B2519" t="s">
        <v>701</v>
      </c>
      <c r="C2519" t="s">
        <v>196</v>
      </c>
      <c r="D2519">
        <v>1</v>
      </c>
      <c r="E2519">
        <v>62.18</v>
      </c>
      <c r="H2519">
        <v>45698</v>
      </c>
      <c r="I2519">
        <v>45698</v>
      </c>
      <c r="J2519">
        <v>1</v>
      </c>
      <c r="K2519">
        <f t="shared" ref="K2519:K2548" si="72">+E2519/D2519*J2519</f>
        <v>62.18</v>
      </c>
      <c r="L2519">
        <f t="shared" si="70"/>
        <v>0</v>
      </c>
      <c r="M2519">
        <f t="shared" si="70"/>
        <v>0</v>
      </c>
      <c r="N2519" s="1" t="s">
        <v>520</v>
      </c>
      <c r="O2519" s="1">
        <v>2025</v>
      </c>
    </row>
    <row r="2520" spans="1:15" ht="15.6" x14ac:dyDescent="0.3">
      <c r="A2520" t="s">
        <v>216</v>
      </c>
      <c r="B2520" t="s">
        <v>198</v>
      </c>
      <c r="C2520" t="s">
        <v>196</v>
      </c>
      <c r="D2520">
        <v>3</v>
      </c>
      <c r="E2520">
        <v>800.98500000000001</v>
      </c>
      <c r="F2520">
        <v>0</v>
      </c>
      <c r="G2520">
        <v>0</v>
      </c>
      <c r="H2520">
        <v>45092</v>
      </c>
      <c r="I2520">
        <v>45092</v>
      </c>
      <c r="K2520">
        <f t="shared" si="72"/>
        <v>0</v>
      </c>
      <c r="L2520">
        <f t="shared" si="70"/>
        <v>3</v>
      </c>
      <c r="M2520">
        <f t="shared" si="70"/>
        <v>800.98500000000001</v>
      </c>
      <c r="N2520" s="1" t="s">
        <v>520</v>
      </c>
      <c r="O2520" s="1">
        <v>2025</v>
      </c>
    </row>
    <row r="2521" spans="1:15" ht="15.6" x14ac:dyDescent="0.3">
      <c r="A2521" t="s">
        <v>218</v>
      </c>
      <c r="B2521" t="s">
        <v>200</v>
      </c>
      <c r="C2521" t="s">
        <v>201</v>
      </c>
      <c r="D2521">
        <v>0</v>
      </c>
      <c r="E2521">
        <v>0</v>
      </c>
      <c r="F2521">
        <v>36</v>
      </c>
      <c r="G2521">
        <f>11.37*36+73.68</f>
        <v>483</v>
      </c>
      <c r="H2521">
        <v>45698</v>
      </c>
      <c r="I2521">
        <v>45698</v>
      </c>
      <c r="J2521">
        <f>6+2</f>
        <v>8</v>
      </c>
      <c r="K2521">
        <f>+G2521/F2521*J2521</f>
        <v>107.33333333333333</v>
      </c>
      <c r="L2521">
        <f t="shared" si="70"/>
        <v>28</v>
      </c>
      <c r="M2521">
        <f t="shared" si="70"/>
        <v>375.66666666666669</v>
      </c>
      <c r="N2521" s="1" t="s">
        <v>520</v>
      </c>
      <c r="O2521" s="1">
        <v>2025</v>
      </c>
    </row>
    <row r="2522" spans="1:15" ht="15.6" x14ac:dyDescent="0.3">
      <c r="A2522" t="s">
        <v>220</v>
      </c>
      <c r="B2522" t="s">
        <v>575</v>
      </c>
      <c r="C2522" t="s">
        <v>201</v>
      </c>
      <c r="D2522">
        <v>11</v>
      </c>
      <c r="E2522">
        <v>378.27428571428572</v>
      </c>
      <c r="F2522">
        <v>0</v>
      </c>
      <c r="G2522">
        <v>0</v>
      </c>
      <c r="H2522">
        <v>45768</v>
      </c>
      <c r="I2522">
        <v>45768</v>
      </c>
      <c r="J2522">
        <f>2+1</f>
        <v>3</v>
      </c>
      <c r="K2522">
        <f t="shared" si="72"/>
        <v>103.1657142857143</v>
      </c>
      <c r="L2522">
        <f t="shared" si="70"/>
        <v>8</v>
      </c>
      <c r="M2522">
        <f t="shared" si="70"/>
        <v>275.10857142857139</v>
      </c>
      <c r="N2522" s="1" t="s">
        <v>520</v>
      </c>
      <c r="O2522" s="1">
        <v>2025</v>
      </c>
    </row>
    <row r="2523" spans="1:15" ht="15.6" x14ac:dyDescent="0.3">
      <c r="A2523" t="s">
        <v>222</v>
      </c>
      <c r="B2523" t="s">
        <v>702</v>
      </c>
      <c r="C2523" t="s">
        <v>201</v>
      </c>
      <c r="D2523">
        <v>9</v>
      </c>
      <c r="E2523">
        <v>481.46727272727276</v>
      </c>
      <c r="F2523">
        <v>0</v>
      </c>
      <c r="G2523">
        <v>0</v>
      </c>
      <c r="H2523">
        <v>45768</v>
      </c>
      <c r="I2523">
        <v>45768</v>
      </c>
      <c r="J2523">
        <f>4+1</f>
        <v>5</v>
      </c>
      <c r="K2523">
        <f>+E2523/D2523*J2523</f>
        <v>267.4818181818182</v>
      </c>
      <c r="L2523">
        <f t="shared" si="70"/>
        <v>4</v>
      </c>
      <c r="M2523">
        <f t="shared" si="70"/>
        <v>213.98545454545456</v>
      </c>
      <c r="N2523" s="1" t="s">
        <v>520</v>
      </c>
      <c r="O2523" s="1">
        <v>2025</v>
      </c>
    </row>
    <row r="2524" spans="1:15" ht="15.6" x14ac:dyDescent="0.3">
      <c r="A2524" t="s">
        <v>225</v>
      </c>
      <c r="B2524" t="s">
        <v>577</v>
      </c>
      <c r="C2524" t="s">
        <v>201</v>
      </c>
      <c r="D2524">
        <v>17</v>
      </c>
      <c r="E2524">
        <v>1149.202</v>
      </c>
      <c r="F2524">
        <v>0</v>
      </c>
      <c r="G2524">
        <v>0</v>
      </c>
      <c r="H2524">
        <v>45768</v>
      </c>
      <c r="I2524">
        <v>45768</v>
      </c>
      <c r="J2524">
        <f>1+1</f>
        <v>2</v>
      </c>
      <c r="K2524">
        <f t="shared" si="72"/>
        <v>135.20023529411765</v>
      </c>
      <c r="L2524">
        <f t="shared" si="70"/>
        <v>15</v>
      </c>
      <c r="M2524">
        <f t="shared" si="70"/>
        <v>1014.0017647058824</v>
      </c>
      <c r="N2524" s="1" t="s">
        <v>520</v>
      </c>
      <c r="O2524" s="1">
        <v>2025</v>
      </c>
    </row>
    <row r="2525" spans="1:15" ht="15.6" x14ac:dyDescent="0.3">
      <c r="A2525" t="s">
        <v>227</v>
      </c>
      <c r="B2525" t="s">
        <v>703</v>
      </c>
      <c r="C2525" t="s">
        <v>201</v>
      </c>
      <c r="D2525">
        <v>6</v>
      </c>
      <c r="E2525">
        <v>729.14166666666677</v>
      </c>
      <c r="F2525">
        <v>0</v>
      </c>
      <c r="G2525">
        <v>0</v>
      </c>
      <c r="H2525">
        <v>45768</v>
      </c>
      <c r="I2525">
        <v>45768</v>
      </c>
      <c r="J2525">
        <v>1</v>
      </c>
      <c r="K2525">
        <f>+E2525/D2525*J2525</f>
        <v>121.52361111111112</v>
      </c>
      <c r="L2525">
        <f t="shared" si="70"/>
        <v>5</v>
      </c>
      <c r="M2525">
        <f t="shared" si="70"/>
        <v>607.61805555555566</v>
      </c>
      <c r="N2525" s="1" t="s">
        <v>520</v>
      </c>
      <c r="O2525" s="1">
        <v>2025</v>
      </c>
    </row>
    <row r="2526" spans="1:15" ht="15.6" x14ac:dyDescent="0.3">
      <c r="A2526" t="s">
        <v>229</v>
      </c>
      <c r="B2526" t="s">
        <v>620</v>
      </c>
      <c r="C2526" t="s">
        <v>201</v>
      </c>
      <c r="D2526">
        <v>4</v>
      </c>
      <c r="E2526">
        <v>330.64453125</v>
      </c>
      <c r="F2526">
        <v>20</v>
      </c>
      <c r="G2526">
        <f>20.38*20+73.37</f>
        <v>480.96999999999997</v>
      </c>
      <c r="H2526">
        <v>45698</v>
      </c>
      <c r="I2526">
        <v>45698</v>
      </c>
      <c r="J2526">
        <f>4+1</f>
        <v>5</v>
      </c>
      <c r="K2526">
        <v>354.68</v>
      </c>
      <c r="L2526">
        <f t="shared" si="70"/>
        <v>19</v>
      </c>
      <c r="M2526">
        <f t="shared" si="70"/>
        <v>456.93453125000002</v>
      </c>
      <c r="N2526" s="1" t="s">
        <v>520</v>
      </c>
      <c r="O2526" s="1">
        <v>2025</v>
      </c>
    </row>
    <row r="2527" spans="1:15" ht="15.6" x14ac:dyDescent="0.3">
      <c r="A2527" t="s">
        <v>231</v>
      </c>
      <c r="B2527" t="s">
        <v>704</v>
      </c>
      <c r="C2527" t="s">
        <v>201</v>
      </c>
      <c r="D2527">
        <v>0</v>
      </c>
      <c r="E2527">
        <v>0</v>
      </c>
      <c r="F2527">
        <v>12</v>
      </c>
      <c r="G2527">
        <f>76.48*12+165.2</f>
        <v>1082.96</v>
      </c>
      <c r="H2527">
        <v>45093</v>
      </c>
      <c r="I2527">
        <v>45093</v>
      </c>
      <c r="J2527">
        <f>3+1</f>
        <v>4</v>
      </c>
      <c r="K2527">
        <f>+G2527/F2527*J2527</f>
        <v>360.98666666666668</v>
      </c>
      <c r="L2527">
        <f t="shared" si="70"/>
        <v>8</v>
      </c>
      <c r="M2527">
        <f t="shared" si="70"/>
        <v>721.97333333333336</v>
      </c>
      <c r="N2527" s="1" t="s">
        <v>520</v>
      </c>
      <c r="O2527" s="1">
        <v>2025</v>
      </c>
    </row>
    <row r="2528" spans="1:15" ht="15.6" x14ac:dyDescent="0.3">
      <c r="A2528" t="s">
        <v>233</v>
      </c>
      <c r="B2528" t="s">
        <v>207</v>
      </c>
      <c r="C2528" t="s">
        <v>90</v>
      </c>
      <c r="D2528">
        <v>6</v>
      </c>
      <c r="E2528">
        <v>1143.42</v>
      </c>
      <c r="F2528">
        <v>0</v>
      </c>
      <c r="G2528">
        <v>0</v>
      </c>
      <c r="H2528">
        <v>45092</v>
      </c>
      <c r="I2528">
        <v>45092</v>
      </c>
      <c r="J2528">
        <v>1</v>
      </c>
      <c r="K2528">
        <f t="shared" si="72"/>
        <v>190.57000000000002</v>
      </c>
      <c r="L2528">
        <f t="shared" si="70"/>
        <v>5</v>
      </c>
      <c r="M2528">
        <f t="shared" si="70"/>
        <v>952.85</v>
      </c>
      <c r="N2528" s="1" t="s">
        <v>520</v>
      </c>
      <c r="O2528" s="1">
        <v>2025</v>
      </c>
    </row>
    <row r="2529" spans="1:15" ht="15.6" x14ac:dyDescent="0.3">
      <c r="A2529" t="s">
        <v>235</v>
      </c>
      <c r="B2529" t="s">
        <v>579</v>
      </c>
      <c r="C2529" t="s">
        <v>90</v>
      </c>
      <c r="D2529">
        <v>1</v>
      </c>
      <c r="E2529">
        <v>867.63</v>
      </c>
      <c r="F2529">
        <v>0</v>
      </c>
      <c r="G2529">
        <v>0</v>
      </c>
      <c r="H2529">
        <v>45152</v>
      </c>
      <c r="I2529">
        <v>45152</v>
      </c>
      <c r="K2529">
        <f t="shared" si="72"/>
        <v>0</v>
      </c>
      <c r="L2529">
        <f t="shared" si="70"/>
        <v>1</v>
      </c>
      <c r="M2529">
        <f t="shared" si="70"/>
        <v>867.63</v>
      </c>
      <c r="N2529" s="1" t="s">
        <v>520</v>
      </c>
      <c r="O2529" s="1">
        <v>2025</v>
      </c>
    </row>
    <row r="2530" spans="1:15" ht="15.6" x14ac:dyDescent="0.3">
      <c r="A2530" t="s">
        <v>237</v>
      </c>
      <c r="B2530" t="s">
        <v>580</v>
      </c>
      <c r="C2530" t="s">
        <v>90</v>
      </c>
      <c r="D2530">
        <v>2</v>
      </c>
      <c r="E2530">
        <v>74.969054178145086</v>
      </c>
      <c r="F2530">
        <v>24</v>
      </c>
      <c r="G2530">
        <f>46.61*24+201.36</f>
        <v>1320</v>
      </c>
      <c r="H2530">
        <v>45698</v>
      </c>
      <c r="I2530">
        <v>45698</v>
      </c>
      <c r="J2530">
        <f>4</f>
        <v>4</v>
      </c>
      <c r="K2530">
        <f t="shared" si="72"/>
        <v>149.93810835629017</v>
      </c>
      <c r="L2530">
        <f t="shared" si="70"/>
        <v>22</v>
      </c>
      <c r="M2530">
        <f t="shared" si="70"/>
        <v>1245.0309458218549</v>
      </c>
      <c r="N2530" s="1" t="s">
        <v>520</v>
      </c>
      <c r="O2530" s="1">
        <v>2025</v>
      </c>
    </row>
    <row r="2531" spans="1:15" ht="15.6" x14ac:dyDescent="0.3">
      <c r="A2531" t="s">
        <v>239</v>
      </c>
      <c r="B2531" t="s">
        <v>209</v>
      </c>
      <c r="C2531" t="s">
        <v>261</v>
      </c>
      <c r="D2531">
        <v>0</v>
      </c>
      <c r="E2531">
        <v>0</v>
      </c>
      <c r="F2531">
        <v>36</v>
      </c>
      <c r="G2531">
        <f>36*44.75</f>
        <v>1611</v>
      </c>
      <c r="H2531">
        <v>45698</v>
      </c>
      <c r="I2531">
        <v>45698</v>
      </c>
      <c r="J2531">
        <f>1+1</f>
        <v>2</v>
      </c>
      <c r="K2531">
        <f>+G2531/F2531*J2531</f>
        <v>89.5</v>
      </c>
      <c r="L2531">
        <f t="shared" si="70"/>
        <v>34</v>
      </c>
      <c r="M2531">
        <f>+E2531+G2531-K2531</f>
        <v>1521.5</v>
      </c>
      <c r="N2531" s="1" t="s">
        <v>520</v>
      </c>
      <c r="O2531" s="1">
        <v>2025</v>
      </c>
    </row>
    <row r="2532" spans="1:15" ht="15.6" x14ac:dyDescent="0.3">
      <c r="A2532" t="s">
        <v>241</v>
      </c>
      <c r="B2532" t="s">
        <v>211</v>
      </c>
      <c r="C2532" t="s">
        <v>90</v>
      </c>
      <c r="D2532">
        <v>0</v>
      </c>
      <c r="E2532">
        <v>0</v>
      </c>
      <c r="F2532" t="s">
        <v>658</v>
      </c>
      <c r="G2532">
        <v>0</v>
      </c>
      <c r="H2532">
        <v>45092</v>
      </c>
      <c r="I2532">
        <v>45092</v>
      </c>
      <c r="M2532">
        <f t="shared" si="70"/>
        <v>0</v>
      </c>
      <c r="N2532" s="1" t="s">
        <v>520</v>
      </c>
      <c r="O2532" s="1">
        <v>2025</v>
      </c>
    </row>
    <row r="2533" spans="1:15" ht="15.6" x14ac:dyDescent="0.3">
      <c r="A2533" t="s">
        <v>243</v>
      </c>
      <c r="B2533" t="s">
        <v>669</v>
      </c>
      <c r="C2533" t="s">
        <v>261</v>
      </c>
      <c r="D2533">
        <v>0</v>
      </c>
      <c r="E2533">
        <v>0</v>
      </c>
      <c r="F2533">
        <v>48</v>
      </c>
      <c r="G2533">
        <f>53*48</f>
        <v>2544</v>
      </c>
      <c r="H2533">
        <v>45698</v>
      </c>
      <c r="I2533">
        <v>45698</v>
      </c>
      <c r="J2533">
        <f>7+2+2</f>
        <v>11</v>
      </c>
      <c r="K2533">
        <f>+G2533/F2533*J2533</f>
        <v>583</v>
      </c>
      <c r="L2533">
        <f t="shared" si="70"/>
        <v>37</v>
      </c>
      <c r="M2533">
        <f t="shared" si="70"/>
        <v>1961</v>
      </c>
      <c r="N2533" s="1" t="s">
        <v>520</v>
      </c>
      <c r="O2533" s="1">
        <v>2025</v>
      </c>
    </row>
    <row r="2534" spans="1:15" ht="15.6" x14ac:dyDescent="0.3">
      <c r="A2534" t="s">
        <v>245</v>
      </c>
      <c r="B2534" t="s">
        <v>670</v>
      </c>
      <c r="C2534" t="s">
        <v>90</v>
      </c>
      <c r="F2534">
        <f>12+12+12</f>
        <v>36</v>
      </c>
      <c r="G2534">
        <f>+G2533/F2533*3</f>
        <v>159</v>
      </c>
      <c r="H2534">
        <v>45092</v>
      </c>
      <c r="I2534">
        <v>45092</v>
      </c>
      <c r="J2534">
        <f>21+5+6</f>
        <v>32</v>
      </c>
      <c r="K2534">
        <f>+G2534/F2534*J2534</f>
        <v>141.33333333333334</v>
      </c>
      <c r="L2534">
        <f t="shared" si="70"/>
        <v>4</v>
      </c>
      <c r="M2534">
        <f t="shared" si="70"/>
        <v>17.666666666666657</v>
      </c>
      <c r="N2534" s="1" t="s">
        <v>520</v>
      </c>
      <c r="O2534" s="1">
        <v>2025</v>
      </c>
    </row>
    <row r="2535" spans="1:15" ht="15.6" x14ac:dyDescent="0.3">
      <c r="A2535" t="s">
        <v>247</v>
      </c>
      <c r="B2535" t="s">
        <v>584</v>
      </c>
      <c r="C2535" t="s">
        <v>261</v>
      </c>
      <c r="D2535">
        <v>2</v>
      </c>
      <c r="E2535">
        <v>214.38</v>
      </c>
      <c r="F2535">
        <f>12+12</f>
        <v>24</v>
      </c>
      <c r="G2535">
        <f>12*53</f>
        <v>636</v>
      </c>
      <c r="H2535">
        <v>45698</v>
      </c>
      <c r="I2535">
        <v>45698</v>
      </c>
      <c r="K2535">
        <f t="shared" si="72"/>
        <v>0</v>
      </c>
      <c r="L2535">
        <f t="shared" si="70"/>
        <v>26</v>
      </c>
      <c r="M2535">
        <f t="shared" si="70"/>
        <v>850.38</v>
      </c>
      <c r="N2535" s="1" t="s">
        <v>520</v>
      </c>
      <c r="O2535" s="1">
        <v>2025</v>
      </c>
    </row>
    <row r="2536" spans="1:15" ht="15.6" x14ac:dyDescent="0.3">
      <c r="A2536" t="s">
        <v>249</v>
      </c>
      <c r="B2536" t="s">
        <v>671</v>
      </c>
      <c r="C2536" t="s">
        <v>90</v>
      </c>
      <c r="D2536">
        <v>7</v>
      </c>
      <c r="E2536">
        <v>62.527500000000003</v>
      </c>
      <c r="H2536">
        <v>45152</v>
      </c>
      <c r="I2536">
        <v>45152</v>
      </c>
      <c r="J2536">
        <v>1</v>
      </c>
      <c r="K2536">
        <f>+E2536/D2536*J2536</f>
        <v>8.932500000000001</v>
      </c>
      <c r="L2536">
        <f t="shared" si="70"/>
        <v>6</v>
      </c>
      <c r="M2536">
        <f t="shared" si="70"/>
        <v>53.594999999999999</v>
      </c>
      <c r="N2536" s="1" t="s">
        <v>520</v>
      </c>
      <c r="O2536" s="1">
        <v>2025</v>
      </c>
    </row>
    <row r="2537" spans="1:15" ht="15.6" x14ac:dyDescent="0.3">
      <c r="A2537" t="s">
        <v>251</v>
      </c>
      <c r="B2537" t="s">
        <v>586</v>
      </c>
      <c r="C2537" t="s">
        <v>261</v>
      </c>
      <c r="D2537">
        <v>1</v>
      </c>
      <c r="E2537">
        <v>93.6</v>
      </c>
      <c r="F2537">
        <v>0</v>
      </c>
      <c r="G2537">
        <v>0</v>
      </c>
      <c r="H2537">
        <v>45152</v>
      </c>
      <c r="I2537">
        <v>45152</v>
      </c>
      <c r="K2537">
        <f t="shared" si="72"/>
        <v>0</v>
      </c>
      <c r="L2537">
        <f t="shared" si="70"/>
        <v>1</v>
      </c>
      <c r="M2537">
        <f t="shared" si="70"/>
        <v>93.6</v>
      </c>
      <c r="N2537" s="1" t="s">
        <v>520</v>
      </c>
      <c r="O2537" s="1">
        <v>2025</v>
      </c>
    </row>
    <row r="2538" spans="1:15" ht="15.6" x14ac:dyDescent="0.3">
      <c r="B2538" t="s">
        <v>724</v>
      </c>
      <c r="C2538" t="s">
        <v>90</v>
      </c>
      <c r="D2538">
        <v>7</v>
      </c>
      <c r="E2538">
        <v>54.6</v>
      </c>
      <c r="F2538">
        <v>0</v>
      </c>
      <c r="G2538">
        <v>0</v>
      </c>
      <c r="H2538">
        <v>45152</v>
      </c>
      <c r="I2538">
        <v>45152</v>
      </c>
      <c r="K2538">
        <f t="shared" si="72"/>
        <v>0</v>
      </c>
      <c r="L2538">
        <f t="shared" si="70"/>
        <v>7</v>
      </c>
      <c r="M2538">
        <f t="shared" si="70"/>
        <v>54.6</v>
      </c>
      <c r="N2538" s="1" t="s">
        <v>520</v>
      </c>
      <c r="O2538" s="1">
        <v>2025</v>
      </c>
    </row>
    <row r="2539" spans="1:15" ht="15.6" x14ac:dyDescent="0.3">
      <c r="A2539" t="s">
        <v>363</v>
      </c>
      <c r="B2539" t="s">
        <v>672</v>
      </c>
      <c r="C2539" t="s">
        <v>90</v>
      </c>
      <c r="D2539">
        <v>1</v>
      </c>
      <c r="E2539">
        <v>2193.75</v>
      </c>
      <c r="F2539">
        <v>0</v>
      </c>
      <c r="G2539">
        <v>0</v>
      </c>
      <c r="H2539" t="s">
        <v>705</v>
      </c>
      <c r="I2539" t="s">
        <v>705</v>
      </c>
      <c r="K2539">
        <f t="shared" si="72"/>
        <v>0</v>
      </c>
      <c r="L2539">
        <f t="shared" si="70"/>
        <v>1</v>
      </c>
      <c r="M2539">
        <f t="shared" si="70"/>
        <v>2193.75</v>
      </c>
      <c r="N2539" s="1" t="s">
        <v>520</v>
      </c>
      <c r="O2539" s="1">
        <v>2025</v>
      </c>
    </row>
    <row r="2540" spans="1:15" ht="15.6" x14ac:dyDescent="0.3">
      <c r="A2540" t="s">
        <v>364</v>
      </c>
      <c r="B2540" t="s">
        <v>588</v>
      </c>
      <c r="C2540" t="s">
        <v>90</v>
      </c>
      <c r="D2540">
        <v>14</v>
      </c>
      <c r="E2540">
        <v>203.67912727272727</v>
      </c>
      <c r="F2540">
        <v>0</v>
      </c>
      <c r="G2540">
        <v>0</v>
      </c>
      <c r="H2540">
        <v>45768</v>
      </c>
      <c r="I2540">
        <v>45768</v>
      </c>
      <c r="K2540">
        <f t="shared" si="72"/>
        <v>0</v>
      </c>
      <c r="L2540">
        <f t="shared" si="70"/>
        <v>14</v>
      </c>
      <c r="M2540">
        <f t="shared" si="70"/>
        <v>203.67912727272727</v>
      </c>
      <c r="N2540" s="1" t="s">
        <v>520</v>
      </c>
      <c r="O2540" s="1">
        <v>2025</v>
      </c>
    </row>
    <row r="2541" spans="1:15" ht="15.6" x14ac:dyDescent="0.3">
      <c r="A2541" t="s">
        <v>501</v>
      </c>
      <c r="B2541" t="s">
        <v>706</v>
      </c>
      <c r="C2541" t="s">
        <v>201</v>
      </c>
      <c r="D2541">
        <v>13</v>
      </c>
      <c r="E2541">
        <v>424.11860495963083</v>
      </c>
      <c r="F2541">
        <v>12</v>
      </c>
      <c r="G2541">
        <f>12*22.03+47.58</f>
        <v>311.94</v>
      </c>
      <c r="H2541">
        <v>45698</v>
      </c>
      <c r="I2541">
        <v>45698</v>
      </c>
      <c r="J2541">
        <f>4+1</f>
        <v>5</v>
      </c>
      <c r="K2541">
        <f>+E2541/D2541*J2541</f>
        <v>163.1225403690888</v>
      </c>
      <c r="L2541">
        <f t="shared" si="70"/>
        <v>20</v>
      </c>
      <c r="M2541">
        <f>+E2541+G2541-K2541+3.78</f>
        <v>576.71606459054203</v>
      </c>
      <c r="N2541" s="1" t="s">
        <v>520</v>
      </c>
      <c r="O2541" s="1">
        <v>2025</v>
      </c>
    </row>
    <row r="2542" spans="1:15" ht="15.6" x14ac:dyDescent="0.3">
      <c r="A2542" t="s">
        <v>502</v>
      </c>
      <c r="B2542" t="s">
        <v>219</v>
      </c>
      <c r="C2542" t="s">
        <v>201</v>
      </c>
      <c r="D2542">
        <v>2</v>
      </c>
      <c r="E2542">
        <v>171.40592592592594</v>
      </c>
      <c r="F2542">
        <v>0</v>
      </c>
      <c r="G2542">
        <v>0</v>
      </c>
      <c r="H2542">
        <v>45768</v>
      </c>
      <c r="I2542">
        <v>45768</v>
      </c>
      <c r="J2542">
        <f>1+1</f>
        <v>2</v>
      </c>
      <c r="K2542">
        <f>+E2542/D2542*J2542</f>
        <v>171.40592592592594</v>
      </c>
      <c r="L2542">
        <f t="shared" si="70"/>
        <v>0</v>
      </c>
      <c r="M2542">
        <f t="shared" si="70"/>
        <v>0</v>
      </c>
      <c r="N2542" s="1" t="s">
        <v>520</v>
      </c>
      <c r="O2542" s="1">
        <v>2025</v>
      </c>
    </row>
    <row r="2543" spans="1:15" ht="15.6" x14ac:dyDescent="0.3">
      <c r="A2543" t="s">
        <v>503</v>
      </c>
      <c r="B2543" t="s">
        <v>359</v>
      </c>
      <c r="C2543" t="s">
        <v>90</v>
      </c>
      <c r="D2543">
        <v>3</v>
      </c>
      <c r="E2543">
        <v>14160</v>
      </c>
      <c r="H2543">
        <v>45820</v>
      </c>
      <c r="I2543">
        <v>45820</v>
      </c>
      <c r="J2543">
        <v>1</v>
      </c>
      <c r="K2543">
        <f>+E2543/D2543*J2543</f>
        <v>4720</v>
      </c>
      <c r="L2543">
        <f t="shared" si="70"/>
        <v>2</v>
      </c>
      <c r="M2543">
        <f t="shared" si="70"/>
        <v>9440</v>
      </c>
      <c r="N2543" s="1" t="s">
        <v>520</v>
      </c>
      <c r="O2543" s="1">
        <v>2025</v>
      </c>
    </row>
    <row r="2544" spans="1:15" ht="15.6" x14ac:dyDescent="0.3">
      <c r="A2544" t="s">
        <v>504</v>
      </c>
      <c r="B2544" t="s">
        <v>223</v>
      </c>
      <c r="C2544" t="s">
        <v>90</v>
      </c>
      <c r="D2544">
        <v>3</v>
      </c>
      <c r="E2544">
        <v>15930</v>
      </c>
      <c r="H2544">
        <v>45820</v>
      </c>
      <c r="I2544">
        <v>45820</v>
      </c>
      <c r="J2544">
        <v>1</v>
      </c>
      <c r="K2544">
        <f>+E2544/D2544*J2544</f>
        <v>5310</v>
      </c>
      <c r="L2544">
        <f t="shared" si="70"/>
        <v>2</v>
      </c>
      <c r="M2544">
        <f t="shared" si="70"/>
        <v>10620</v>
      </c>
      <c r="N2544" s="1" t="s">
        <v>520</v>
      </c>
      <c r="O2544" s="1">
        <v>2025</v>
      </c>
    </row>
    <row r="2545" spans="1:15" ht="15.6" x14ac:dyDescent="0.3">
      <c r="A2545" t="s">
        <v>505</v>
      </c>
      <c r="B2545" t="s">
        <v>226</v>
      </c>
      <c r="C2545" t="s">
        <v>90</v>
      </c>
      <c r="D2545">
        <v>0</v>
      </c>
      <c r="E2545">
        <v>0</v>
      </c>
      <c r="H2545">
        <v>45092</v>
      </c>
      <c r="I2545">
        <v>45092</v>
      </c>
      <c r="K2545">
        <v>0</v>
      </c>
      <c r="L2545">
        <f t="shared" si="70"/>
        <v>0</v>
      </c>
      <c r="M2545">
        <f t="shared" si="70"/>
        <v>0</v>
      </c>
      <c r="N2545" s="1" t="s">
        <v>520</v>
      </c>
      <c r="O2545" s="1">
        <v>2025</v>
      </c>
    </row>
    <row r="2546" spans="1:15" ht="15.6" x14ac:dyDescent="0.3">
      <c r="A2546" t="s">
        <v>506</v>
      </c>
      <c r="B2546" t="s">
        <v>228</v>
      </c>
      <c r="C2546" t="s">
        <v>90</v>
      </c>
      <c r="D2546">
        <v>1</v>
      </c>
      <c r="E2546">
        <v>11239.5</v>
      </c>
      <c r="H2546">
        <v>45092</v>
      </c>
      <c r="I2546">
        <v>45092</v>
      </c>
      <c r="K2546">
        <f t="shared" si="72"/>
        <v>0</v>
      </c>
      <c r="L2546">
        <f t="shared" si="70"/>
        <v>1</v>
      </c>
      <c r="M2546">
        <f t="shared" si="70"/>
        <v>11239.5</v>
      </c>
      <c r="N2546" s="1" t="s">
        <v>520</v>
      </c>
      <c r="O2546" s="1">
        <v>2025</v>
      </c>
    </row>
    <row r="2547" spans="1:15" ht="15.6" x14ac:dyDescent="0.3">
      <c r="A2547" t="s">
        <v>507</v>
      </c>
      <c r="B2547" t="s">
        <v>230</v>
      </c>
      <c r="C2547" t="s">
        <v>90</v>
      </c>
      <c r="D2547">
        <v>1</v>
      </c>
      <c r="E2547">
        <v>6669.9971999999998</v>
      </c>
      <c r="H2547">
        <v>45092</v>
      </c>
      <c r="I2547">
        <v>45092</v>
      </c>
      <c r="K2547">
        <f t="shared" si="72"/>
        <v>0</v>
      </c>
      <c r="L2547">
        <f t="shared" si="70"/>
        <v>1</v>
      </c>
      <c r="M2547">
        <f t="shared" si="70"/>
        <v>6669.9971999999998</v>
      </c>
      <c r="N2547" s="1" t="s">
        <v>520</v>
      </c>
      <c r="O2547" s="1">
        <v>2025</v>
      </c>
    </row>
    <row r="2548" spans="1:15" ht="15.6" x14ac:dyDescent="0.3">
      <c r="A2548" t="s">
        <v>511</v>
      </c>
      <c r="B2548" t="s">
        <v>760</v>
      </c>
      <c r="C2548" t="s">
        <v>90</v>
      </c>
      <c r="D2548">
        <v>1</v>
      </c>
      <c r="E2548">
        <v>33.5</v>
      </c>
      <c r="H2548">
        <v>45152</v>
      </c>
      <c r="I2548">
        <v>45152</v>
      </c>
      <c r="K2548">
        <f t="shared" si="72"/>
        <v>0</v>
      </c>
      <c r="L2548">
        <f t="shared" si="70"/>
        <v>1</v>
      </c>
      <c r="M2548">
        <f t="shared" si="70"/>
        <v>33.5</v>
      </c>
      <c r="N2548" s="1" t="s">
        <v>520</v>
      </c>
      <c r="O2548" s="1">
        <v>2025</v>
      </c>
    </row>
    <row r="2549" spans="1:15" ht="15.6" x14ac:dyDescent="0.3">
      <c r="A2549" t="s">
        <v>514</v>
      </c>
      <c r="B2549" t="s">
        <v>232</v>
      </c>
      <c r="C2549" t="s">
        <v>90</v>
      </c>
      <c r="D2549">
        <v>0</v>
      </c>
      <c r="E2549">
        <v>0</v>
      </c>
      <c r="H2549">
        <v>45768</v>
      </c>
      <c r="I2549">
        <v>45768</v>
      </c>
      <c r="L2549">
        <f t="shared" si="70"/>
        <v>0</v>
      </c>
      <c r="M2549">
        <f t="shared" si="70"/>
        <v>0</v>
      </c>
      <c r="N2549" s="1" t="s">
        <v>520</v>
      </c>
      <c r="O2549" s="1">
        <v>2025</v>
      </c>
    </row>
    <row r="2550" spans="1:15" ht="15.6" x14ac:dyDescent="0.3">
      <c r="A2550" t="s">
        <v>515</v>
      </c>
      <c r="B2550" t="s">
        <v>360</v>
      </c>
      <c r="C2550" t="s">
        <v>90</v>
      </c>
      <c r="D2550">
        <v>0</v>
      </c>
      <c r="E2550">
        <v>0</v>
      </c>
      <c r="H2550">
        <v>45092</v>
      </c>
      <c r="I2550">
        <v>45092</v>
      </c>
      <c r="L2550">
        <f t="shared" si="70"/>
        <v>0</v>
      </c>
      <c r="M2550">
        <v>0</v>
      </c>
      <c r="N2550" s="1" t="s">
        <v>520</v>
      </c>
      <c r="O2550" s="1">
        <v>2025</v>
      </c>
    </row>
    <row r="2551" spans="1:15" ht="15.6" x14ac:dyDescent="0.3">
      <c r="A2551" t="s">
        <v>516</v>
      </c>
      <c r="B2551" t="s">
        <v>234</v>
      </c>
      <c r="C2551" t="s">
        <v>90</v>
      </c>
      <c r="D2551">
        <v>0</v>
      </c>
      <c r="E2551">
        <v>0</v>
      </c>
      <c r="H2551">
        <v>45092</v>
      </c>
      <c r="I2551">
        <v>45092</v>
      </c>
      <c r="L2551">
        <f t="shared" si="70"/>
        <v>0</v>
      </c>
      <c r="M2551">
        <f t="shared" si="70"/>
        <v>0</v>
      </c>
      <c r="N2551" s="1" t="s">
        <v>520</v>
      </c>
      <c r="O2551" s="1">
        <v>2025</v>
      </c>
    </row>
    <row r="2552" spans="1:15" ht="15.6" x14ac:dyDescent="0.3">
      <c r="A2552" t="s">
        <v>517</v>
      </c>
      <c r="B2552" t="s">
        <v>707</v>
      </c>
      <c r="C2552" t="s">
        <v>90</v>
      </c>
      <c r="D2552">
        <v>4</v>
      </c>
      <c r="E2552">
        <v>2136.7849999999999</v>
      </c>
      <c r="H2552">
        <v>45820</v>
      </c>
      <c r="I2552">
        <v>45820</v>
      </c>
      <c r="L2552">
        <f t="shared" si="70"/>
        <v>4</v>
      </c>
      <c r="M2552">
        <f t="shared" si="70"/>
        <v>2136.7849999999999</v>
      </c>
      <c r="N2552" s="1" t="s">
        <v>520</v>
      </c>
      <c r="O2552" s="1">
        <v>2025</v>
      </c>
    </row>
    <row r="2553" spans="1:15" ht="15.6" x14ac:dyDescent="0.3">
      <c r="A2553" t="s">
        <v>519</v>
      </c>
      <c r="B2553" t="s">
        <v>591</v>
      </c>
      <c r="C2553" t="s">
        <v>90</v>
      </c>
      <c r="D2553">
        <v>4</v>
      </c>
      <c r="E2553">
        <v>2136.782235294118</v>
      </c>
      <c r="H2553">
        <v>45820</v>
      </c>
      <c r="I2553">
        <v>45820</v>
      </c>
      <c r="L2553">
        <f t="shared" si="70"/>
        <v>4</v>
      </c>
      <c r="M2553">
        <f t="shared" si="70"/>
        <v>2136.782235294118</v>
      </c>
      <c r="N2553" s="1" t="s">
        <v>520</v>
      </c>
      <c r="O2553" s="1">
        <v>2025</v>
      </c>
    </row>
    <row r="2554" spans="1:15" ht="15.6" x14ac:dyDescent="0.3">
      <c r="A2554" t="s">
        <v>546</v>
      </c>
      <c r="B2554" t="s">
        <v>592</v>
      </c>
      <c r="C2554" t="s">
        <v>90</v>
      </c>
      <c r="D2554">
        <v>4</v>
      </c>
      <c r="E2554">
        <v>2059.4542647058825</v>
      </c>
      <c r="H2554">
        <v>45820</v>
      </c>
      <c r="I2554">
        <v>45820</v>
      </c>
      <c r="L2554">
        <f t="shared" si="70"/>
        <v>4</v>
      </c>
      <c r="M2554">
        <f t="shared" si="70"/>
        <v>2059.4542647058825</v>
      </c>
      <c r="N2554" s="1" t="s">
        <v>520</v>
      </c>
      <c r="O2554" s="1">
        <v>2025</v>
      </c>
    </row>
    <row r="2555" spans="1:15" ht="15.6" x14ac:dyDescent="0.3">
      <c r="A2555" t="s">
        <v>547</v>
      </c>
      <c r="B2555" t="s">
        <v>593</v>
      </c>
      <c r="C2555" t="s">
        <v>90</v>
      </c>
      <c r="D2555">
        <v>5</v>
      </c>
      <c r="E2555">
        <v>2065</v>
      </c>
      <c r="H2555">
        <v>45820</v>
      </c>
      <c r="I2555">
        <v>45820</v>
      </c>
      <c r="J2555">
        <f>1+1</f>
        <v>2</v>
      </c>
      <c r="K2555">
        <f>+E2555/D2555*J2555</f>
        <v>826</v>
      </c>
      <c r="L2555">
        <f t="shared" si="70"/>
        <v>3</v>
      </c>
      <c r="M2555">
        <f t="shared" si="70"/>
        <v>1239</v>
      </c>
      <c r="N2555" s="1" t="s">
        <v>520</v>
      </c>
      <c r="O2555" s="1">
        <v>2025</v>
      </c>
    </row>
    <row r="2556" spans="1:15" ht="15.6" x14ac:dyDescent="0.3">
      <c r="A2556" t="s">
        <v>548</v>
      </c>
      <c r="B2556" t="s">
        <v>238</v>
      </c>
      <c r="C2556" t="s">
        <v>90</v>
      </c>
      <c r="D2556">
        <v>3</v>
      </c>
      <c r="E2556">
        <v>21417</v>
      </c>
      <c r="H2556">
        <v>45092</v>
      </c>
      <c r="I2556">
        <v>45092</v>
      </c>
      <c r="L2556">
        <f t="shared" si="70"/>
        <v>3</v>
      </c>
      <c r="M2556">
        <f t="shared" si="70"/>
        <v>21417</v>
      </c>
      <c r="N2556" s="1" t="s">
        <v>520</v>
      </c>
      <c r="O2556" s="1">
        <v>2025</v>
      </c>
    </row>
    <row r="2557" spans="1:15" ht="15.6" x14ac:dyDescent="0.3">
      <c r="A2557" t="s">
        <v>549</v>
      </c>
      <c r="B2557" t="s">
        <v>240</v>
      </c>
      <c r="C2557" t="s">
        <v>90</v>
      </c>
      <c r="D2557">
        <v>6</v>
      </c>
      <c r="E2557">
        <v>3363</v>
      </c>
      <c r="H2557">
        <v>45152</v>
      </c>
      <c r="I2557">
        <v>45152</v>
      </c>
      <c r="L2557">
        <f t="shared" si="70"/>
        <v>6</v>
      </c>
      <c r="M2557">
        <f t="shared" si="70"/>
        <v>3363</v>
      </c>
      <c r="N2557" s="1" t="s">
        <v>520</v>
      </c>
      <c r="O2557" s="1">
        <v>2025</v>
      </c>
    </row>
    <row r="2558" spans="1:15" ht="15.6" x14ac:dyDescent="0.3">
      <c r="A2558" t="s">
        <v>550</v>
      </c>
      <c r="B2558" t="s">
        <v>242</v>
      </c>
      <c r="C2558" t="s">
        <v>90</v>
      </c>
      <c r="D2558">
        <v>1</v>
      </c>
      <c r="E2558">
        <v>92.039999999999992</v>
      </c>
      <c r="F2558">
        <v>6</v>
      </c>
      <c r="G2558">
        <f>6*66.1+71.39</f>
        <v>467.98999999999995</v>
      </c>
      <c r="H2558">
        <v>45698</v>
      </c>
      <c r="I2558">
        <v>45698</v>
      </c>
      <c r="J2558">
        <f>2</f>
        <v>2</v>
      </c>
      <c r="K2558">
        <f>+E2558/D2558*J2558</f>
        <v>184.07999999999998</v>
      </c>
      <c r="L2558">
        <f t="shared" si="70"/>
        <v>5</v>
      </c>
      <c r="M2558">
        <f t="shared" si="70"/>
        <v>375.95</v>
      </c>
      <c r="N2558" s="1" t="s">
        <v>520</v>
      </c>
      <c r="O2558" s="1">
        <v>2025</v>
      </c>
    </row>
    <row r="2559" spans="1:15" ht="15.6" x14ac:dyDescent="0.3">
      <c r="A2559" t="s">
        <v>552</v>
      </c>
      <c r="B2559" t="s">
        <v>673</v>
      </c>
      <c r="C2559" t="s">
        <v>261</v>
      </c>
      <c r="D2559">
        <v>2</v>
      </c>
      <c r="E2559">
        <v>1782.0244444444443</v>
      </c>
      <c r="H2559">
        <v>45092</v>
      </c>
      <c r="I2559">
        <v>45092</v>
      </c>
      <c r="L2559">
        <f t="shared" si="70"/>
        <v>2</v>
      </c>
      <c r="M2559">
        <f t="shared" si="70"/>
        <v>1782.0244444444443</v>
      </c>
      <c r="N2559" s="1" t="s">
        <v>520</v>
      </c>
      <c r="O2559" s="1">
        <v>2025</v>
      </c>
    </row>
    <row r="2560" spans="1:15" ht="15.6" x14ac:dyDescent="0.3">
      <c r="A2560" t="s">
        <v>554</v>
      </c>
      <c r="B2560" t="s">
        <v>244</v>
      </c>
      <c r="C2560" t="s">
        <v>90</v>
      </c>
      <c r="D2560">
        <v>21</v>
      </c>
      <c r="E2560">
        <v>748.45558333333179</v>
      </c>
      <c r="H2560">
        <v>45092</v>
      </c>
      <c r="I2560">
        <v>45092</v>
      </c>
      <c r="L2560">
        <f t="shared" si="70"/>
        <v>21</v>
      </c>
      <c r="M2560">
        <f t="shared" si="70"/>
        <v>748.45558333333179</v>
      </c>
      <c r="N2560" s="1" t="s">
        <v>520</v>
      </c>
      <c r="O2560" s="1">
        <v>2025</v>
      </c>
    </row>
    <row r="2561" spans="1:15" ht="15.6" x14ac:dyDescent="0.3">
      <c r="A2561" t="s">
        <v>605</v>
      </c>
      <c r="B2561" t="s">
        <v>361</v>
      </c>
      <c r="C2561" t="s">
        <v>90</v>
      </c>
      <c r="D2561">
        <v>9</v>
      </c>
      <c r="E2561">
        <v>15637.95</v>
      </c>
      <c r="H2561">
        <v>45826</v>
      </c>
      <c r="I2561">
        <v>45826</v>
      </c>
      <c r="L2561">
        <f t="shared" si="70"/>
        <v>9</v>
      </c>
      <c r="M2561">
        <f t="shared" si="70"/>
        <v>15637.95</v>
      </c>
      <c r="N2561" s="1" t="s">
        <v>520</v>
      </c>
      <c r="O2561" s="1">
        <v>2025</v>
      </c>
    </row>
    <row r="2562" spans="1:15" ht="15.6" x14ac:dyDescent="0.3">
      <c r="A2562" t="s">
        <v>607</v>
      </c>
      <c r="B2562" t="s">
        <v>362</v>
      </c>
      <c r="C2562" t="s">
        <v>201</v>
      </c>
      <c r="D2562">
        <v>0</v>
      </c>
      <c r="E2562">
        <v>0</v>
      </c>
      <c r="H2562">
        <v>45092</v>
      </c>
      <c r="I2562">
        <v>45092</v>
      </c>
      <c r="L2562">
        <f t="shared" si="70"/>
        <v>0</v>
      </c>
      <c r="M2562">
        <f t="shared" si="70"/>
        <v>0</v>
      </c>
      <c r="N2562" s="1" t="s">
        <v>520</v>
      </c>
      <c r="O2562" s="1">
        <v>2025</v>
      </c>
    </row>
    <row r="2563" spans="1:15" ht="15.6" x14ac:dyDescent="0.3">
      <c r="A2563" t="s">
        <v>609</v>
      </c>
      <c r="B2563" t="s">
        <v>248</v>
      </c>
      <c r="C2563" t="s">
        <v>201</v>
      </c>
      <c r="D2563">
        <v>0</v>
      </c>
      <c r="E2563">
        <v>0</v>
      </c>
      <c r="H2563">
        <v>45092</v>
      </c>
      <c r="I2563">
        <v>45092</v>
      </c>
      <c r="L2563">
        <f t="shared" si="70"/>
        <v>0</v>
      </c>
      <c r="M2563">
        <f t="shared" si="70"/>
        <v>0</v>
      </c>
      <c r="N2563" s="1" t="s">
        <v>520</v>
      </c>
      <c r="O2563" s="1">
        <v>2025</v>
      </c>
    </row>
    <row r="2564" spans="1:15" ht="15.6" x14ac:dyDescent="0.3">
      <c r="A2564" t="s">
        <v>616</v>
      </c>
      <c r="B2564" t="s">
        <v>250</v>
      </c>
      <c r="C2564" t="s">
        <v>201</v>
      </c>
      <c r="D2564">
        <v>0</v>
      </c>
      <c r="E2564">
        <v>0</v>
      </c>
      <c r="H2564">
        <v>45092</v>
      </c>
      <c r="I2564">
        <v>45092</v>
      </c>
      <c r="L2564">
        <f t="shared" si="70"/>
        <v>0</v>
      </c>
      <c r="M2564">
        <f t="shared" si="70"/>
        <v>0</v>
      </c>
      <c r="N2564" s="1" t="s">
        <v>520</v>
      </c>
      <c r="O2564" s="1">
        <v>2025</v>
      </c>
    </row>
    <row r="2565" spans="1:15" ht="15.6" x14ac:dyDescent="0.3">
      <c r="A2565" t="s">
        <v>617</v>
      </c>
      <c r="B2565" t="s">
        <v>674</v>
      </c>
      <c r="C2565" t="s">
        <v>90</v>
      </c>
      <c r="D2565">
        <v>3</v>
      </c>
      <c r="E2565">
        <v>1239</v>
      </c>
      <c r="H2565">
        <v>45820</v>
      </c>
      <c r="I2565">
        <v>45820</v>
      </c>
      <c r="J2565">
        <f>1+1</f>
        <v>2</v>
      </c>
      <c r="K2565">
        <f t="shared" ref="K2565" si="73">+E2565/D2565*J2565</f>
        <v>826</v>
      </c>
      <c r="L2565">
        <f t="shared" si="70"/>
        <v>1</v>
      </c>
      <c r="M2565">
        <f t="shared" si="70"/>
        <v>413</v>
      </c>
      <c r="N2565" s="1" t="s">
        <v>520</v>
      </c>
      <c r="O2565" s="1">
        <v>2025</v>
      </c>
    </row>
    <row r="2566" spans="1:15" ht="15.6" x14ac:dyDescent="0.3">
      <c r="A2566" t="s">
        <v>621</v>
      </c>
      <c r="B2566" t="s">
        <v>595</v>
      </c>
      <c r="C2566" t="s">
        <v>90</v>
      </c>
      <c r="D2566">
        <v>2</v>
      </c>
      <c r="E2566">
        <v>968.09500000000003</v>
      </c>
      <c r="H2566">
        <v>45820</v>
      </c>
      <c r="I2566">
        <v>45820</v>
      </c>
      <c r="J2566">
        <v>1</v>
      </c>
      <c r="K2566">
        <f>+E2566/D2566*J2566</f>
        <v>484.04750000000001</v>
      </c>
      <c r="L2566">
        <f t="shared" si="70"/>
        <v>1</v>
      </c>
      <c r="M2566">
        <f>+E2566+G2566-K2566</f>
        <v>484.04750000000001</v>
      </c>
      <c r="N2566" s="1" t="s">
        <v>520</v>
      </c>
      <c r="O2566" s="1">
        <v>2025</v>
      </c>
    </row>
    <row r="2567" spans="1:15" ht="15.6" x14ac:dyDescent="0.3">
      <c r="A2567" t="s">
        <v>618</v>
      </c>
      <c r="B2567" t="s">
        <v>596</v>
      </c>
      <c r="C2567" t="s">
        <v>90</v>
      </c>
      <c r="D2567">
        <v>2</v>
      </c>
      <c r="E2567">
        <v>819.23555555555572</v>
      </c>
      <c r="H2567">
        <v>45820</v>
      </c>
      <c r="I2567">
        <v>45820</v>
      </c>
      <c r="J2567">
        <v>1</v>
      </c>
      <c r="K2567">
        <f>+E2567/D2567*J2567</f>
        <v>409.61777777777786</v>
      </c>
      <c r="L2567">
        <f>+D2567+F2567-J2567</f>
        <v>1</v>
      </c>
      <c r="M2567">
        <f>+E2567+G2567-K2567</f>
        <v>409.61777777777786</v>
      </c>
      <c r="N2567" s="1" t="s">
        <v>520</v>
      </c>
      <c r="O2567" s="1">
        <v>2025</v>
      </c>
    </row>
    <row r="2568" spans="1:15" ht="15.6" x14ac:dyDescent="0.3">
      <c r="A2568" t="s">
        <v>622</v>
      </c>
      <c r="B2568" t="s">
        <v>708</v>
      </c>
      <c r="C2568" t="s">
        <v>90</v>
      </c>
      <c r="D2568">
        <v>2</v>
      </c>
      <c r="E2568">
        <v>826</v>
      </c>
      <c r="H2568">
        <v>45820</v>
      </c>
      <c r="I2568">
        <v>45820</v>
      </c>
      <c r="J2568">
        <v>1</v>
      </c>
      <c r="K2568">
        <f>+E2568/D2568*J2568</f>
        <v>413</v>
      </c>
      <c r="L2568">
        <f>+D2568+F2568-J2568</f>
        <v>1</v>
      </c>
      <c r="M2568">
        <f>+E2568+G2568-K2568</f>
        <v>413</v>
      </c>
      <c r="N2568" s="1" t="s">
        <v>520</v>
      </c>
      <c r="O2568" s="1">
        <v>2025</v>
      </c>
    </row>
    <row r="2569" spans="1:15" ht="15.6" x14ac:dyDescent="0.3">
      <c r="A2569" t="s">
        <v>623</v>
      </c>
      <c r="B2569" t="s">
        <v>369</v>
      </c>
      <c r="C2569" t="s">
        <v>90</v>
      </c>
      <c r="D2569">
        <v>8</v>
      </c>
      <c r="E2569">
        <v>452.78575510204087</v>
      </c>
      <c r="H2569">
        <v>45768</v>
      </c>
      <c r="I2569">
        <v>45768</v>
      </c>
      <c r="J2569">
        <f>2+1</f>
        <v>3</v>
      </c>
      <c r="K2569">
        <f t="shared" ref="K2569:K2598" si="74">+E2569/D2569*J2569</f>
        <v>169.79465816326532</v>
      </c>
      <c r="L2569">
        <f>+D2569+F2569-J2569</f>
        <v>5</v>
      </c>
      <c r="M2569">
        <f t="shared" ref="L2569:M2603" si="75">+E2569+G2569-K2569</f>
        <v>282.99109693877551</v>
      </c>
      <c r="N2569" s="1" t="s">
        <v>520</v>
      </c>
      <c r="O2569" s="1">
        <v>2025</v>
      </c>
    </row>
    <row r="2570" spans="1:15" ht="15.6" x14ac:dyDescent="0.3">
      <c r="A2570" t="s">
        <v>624</v>
      </c>
      <c r="B2570" t="s">
        <v>370</v>
      </c>
      <c r="C2570" t="s">
        <v>90</v>
      </c>
      <c r="D2570">
        <v>1</v>
      </c>
      <c r="E2570">
        <v>43.966666666666654</v>
      </c>
      <c r="F2570">
        <v>24</v>
      </c>
      <c r="G2570">
        <f>24*16.94+73.18</f>
        <v>479.74000000000007</v>
      </c>
      <c r="H2570">
        <v>45698</v>
      </c>
      <c r="I2570">
        <v>45698</v>
      </c>
      <c r="J2570">
        <f>5+1</f>
        <v>6</v>
      </c>
      <c r="K2570">
        <f>+E2570/D2570*5+15.19</f>
        <v>235.02333333333326</v>
      </c>
      <c r="L2570">
        <f>+D2570+F2570-J2570</f>
        <v>19</v>
      </c>
      <c r="M2570">
        <f t="shared" si="75"/>
        <v>288.68333333333345</v>
      </c>
      <c r="N2570" s="1" t="s">
        <v>520</v>
      </c>
      <c r="O2570" s="1">
        <v>2025</v>
      </c>
    </row>
    <row r="2571" spans="1:15" ht="15.6" x14ac:dyDescent="0.3">
      <c r="A2571" t="s">
        <v>625</v>
      </c>
      <c r="B2571" t="s">
        <v>371</v>
      </c>
      <c r="C2571" t="s">
        <v>90</v>
      </c>
      <c r="D2571">
        <v>0</v>
      </c>
      <c r="E2571">
        <v>0</v>
      </c>
      <c r="H2571">
        <v>45092</v>
      </c>
      <c r="I2571">
        <v>45092</v>
      </c>
      <c r="K2571">
        <v>0</v>
      </c>
      <c r="L2571">
        <f t="shared" si="75"/>
        <v>0</v>
      </c>
      <c r="M2571">
        <f t="shared" si="75"/>
        <v>0</v>
      </c>
      <c r="N2571" s="1" t="s">
        <v>520</v>
      </c>
      <c r="O2571" s="1">
        <v>2025</v>
      </c>
    </row>
    <row r="2572" spans="1:15" ht="15.6" x14ac:dyDescent="0.3">
      <c r="A2572" t="s">
        <v>626</v>
      </c>
      <c r="B2572" t="s">
        <v>597</v>
      </c>
      <c r="C2572" t="s">
        <v>90</v>
      </c>
      <c r="D2572">
        <v>22</v>
      </c>
      <c r="E2572">
        <v>488.9903333333333</v>
      </c>
      <c r="H2572">
        <v>45768</v>
      </c>
      <c r="I2572">
        <v>45768</v>
      </c>
      <c r="K2572">
        <f t="shared" si="74"/>
        <v>0</v>
      </c>
      <c r="L2572">
        <f t="shared" si="75"/>
        <v>22</v>
      </c>
      <c r="M2572">
        <f t="shared" si="75"/>
        <v>488.9903333333333</v>
      </c>
      <c r="N2572" s="1" t="s">
        <v>520</v>
      </c>
      <c r="O2572" s="1">
        <v>2025</v>
      </c>
    </row>
    <row r="2573" spans="1:15" ht="15.6" x14ac:dyDescent="0.3">
      <c r="A2573" t="s">
        <v>627</v>
      </c>
      <c r="B2573" t="s">
        <v>598</v>
      </c>
      <c r="C2573" t="s">
        <v>90</v>
      </c>
      <c r="D2573">
        <v>6</v>
      </c>
      <c r="E2573">
        <v>116.11200000000001</v>
      </c>
      <c r="H2573">
        <v>45768</v>
      </c>
      <c r="I2573">
        <v>45768</v>
      </c>
      <c r="J2573">
        <v>1</v>
      </c>
      <c r="K2573">
        <f t="shared" si="74"/>
        <v>19.352</v>
      </c>
      <c r="L2573">
        <f t="shared" si="75"/>
        <v>5</v>
      </c>
      <c r="M2573">
        <f t="shared" si="75"/>
        <v>96.76</v>
      </c>
      <c r="N2573" s="1" t="s">
        <v>520</v>
      </c>
      <c r="O2573" s="1">
        <v>2025</v>
      </c>
    </row>
    <row r="2574" spans="1:15" ht="15.6" x14ac:dyDescent="0.3">
      <c r="A2574" t="s">
        <v>628</v>
      </c>
      <c r="B2574" t="s">
        <v>675</v>
      </c>
      <c r="C2574" t="s">
        <v>90</v>
      </c>
      <c r="D2574">
        <v>11</v>
      </c>
      <c r="E2574">
        <v>251.15840000000003</v>
      </c>
      <c r="H2574">
        <v>45768</v>
      </c>
      <c r="I2574">
        <v>45768</v>
      </c>
      <c r="J2574">
        <f>1+1</f>
        <v>2</v>
      </c>
      <c r="K2574">
        <f t="shared" si="74"/>
        <v>45.665163636363644</v>
      </c>
      <c r="L2574">
        <f t="shared" si="75"/>
        <v>9</v>
      </c>
      <c r="M2574">
        <f t="shared" si="75"/>
        <v>205.49323636363638</v>
      </c>
      <c r="N2574" s="1" t="s">
        <v>520</v>
      </c>
      <c r="O2574" s="1">
        <v>2025</v>
      </c>
    </row>
    <row r="2575" spans="1:15" ht="15.6" x14ac:dyDescent="0.3">
      <c r="A2575" t="s">
        <v>629</v>
      </c>
      <c r="B2575" t="s">
        <v>599</v>
      </c>
      <c r="C2575" t="s">
        <v>90</v>
      </c>
      <c r="D2575">
        <v>12</v>
      </c>
      <c r="E2575">
        <v>290.87360000000001</v>
      </c>
      <c r="H2575">
        <v>45768</v>
      </c>
      <c r="I2575">
        <v>45768</v>
      </c>
      <c r="J2575">
        <v>2</v>
      </c>
      <c r="K2575">
        <f>+E2575/D2575*J2575</f>
        <v>48.478933333333337</v>
      </c>
      <c r="L2575">
        <f t="shared" si="75"/>
        <v>10</v>
      </c>
      <c r="M2575">
        <f t="shared" si="75"/>
        <v>242.39466666666667</v>
      </c>
      <c r="N2575" s="1" t="s">
        <v>520</v>
      </c>
      <c r="O2575" s="1">
        <v>2025</v>
      </c>
    </row>
    <row r="2576" spans="1:15" ht="15.6" x14ac:dyDescent="0.3">
      <c r="A2576" t="s">
        <v>630</v>
      </c>
      <c r="B2576" t="s">
        <v>600</v>
      </c>
      <c r="C2576" t="s">
        <v>90</v>
      </c>
      <c r="D2576">
        <v>2</v>
      </c>
      <c r="E2576">
        <v>35.21</v>
      </c>
      <c r="H2576">
        <v>45152</v>
      </c>
      <c r="I2576">
        <v>45152</v>
      </c>
      <c r="K2576">
        <f t="shared" si="74"/>
        <v>0</v>
      </c>
      <c r="L2576">
        <f t="shared" si="75"/>
        <v>2</v>
      </c>
      <c r="M2576">
        <f t="shared" si="75"/>
        <v>35.21</v>
      </c>
      <c r="N2576" s="1" t="s">
        <v>520</v>
      </c>
      <c r="O2576" s="1">
        <v>2025</v>
      </c>
    </row>
    <row r="2577" spans="1:15" ht="15.6" x14ac:dyDescent="0.3">
      <c r="A2577" t="s">
        <v>631</v>
      </c>
      <c r="B2577" t="s">
        <v>601</v>
      </c>
      <c r="C2577" t="s">
        <v>90</v>
      </c>
      <c r="D2577">
        <v>1</v>
      </c>
      <c r="E2577">
        <v>17.605</v>
      </c>
      <c r="H2577">
        <v>45152</v>
      </c>
      <c r="I2577">
        <v>45152</v>
      </c>
      <c r="K2577">
        <f t="shared" si="74"/>
        <v>0</v>
      </c>
      <c r="L2577">
        <f t="shared" si="75"/>
        <v>1</v>
      </c>
      <c r="M2577">
        <f t="shared" si="75"/>
        <v>17.605</v>
      </c>
      <c r="N2577" s="1" t="s">
        <v>520</v>
      </c>
      <c r="O2577" s="1">
        <v>2025</v>
      </c>
    </row>
    <row r="2578" spans="1:15" ht="15.6" x14ac:dyDescent="0.3">
      <c r="A2578" t="s">
        <v>632</v>
      </c>
      <c r="B2578" t="s">
        <v>602</v>
      </c>
      <c r="C2578" t="s">
        <v>90</v>
      </c>
      <c r="D2578">
        <v>1</v>
      </c>
      <c r="E2578">
        <v>17.605</v>
      </c>
      <c r="H2578">
        <v>45152</v>
      </c>
      <c r="I2578">
        <v>45152</v>
      </c>
      <c r="K2578">
        <f t="shared" si="74"/>
        <v>0</v>
      </c>
      <c r="L2578">
        <f t="shared" si="75"/>
        <v>1</v>
      </c>
      <c r="M2578">
        <f t="shared" si="75"/>
        <v>17.605</v>
      </c>
      <c r="N2578" s="1" t="s">
        <v>520</v>
      </c>
      <c r="O2578" s="1">
        <v>2025</v>
      </c>
    </row>
    <row r="2579" spans="1:15" ht="15.6" x14ac:dyDescent="0.3">
      <c r="A2579" t="s">
        <v>633</v>
      </c>
      <c r="B2579" t="s">
        <v>603</v>
      </c>
      <c r="C2579" t="s">
        <v>90</v>
      </c>
      <c r="D2579">
        <v>11</v>
      </c>
      <c r="E2579">
        <v>311.15692307692302</v>
      </c>
      <c r="H2579">
        <v>45768</v>
      </c>
      <c r="I2579">
        <v>45768</v>
      </c>
      <c r="J2579">
        <f>1+1+1</f>
        <v>3</v>
      </c>
      <c r="K2579">
        <f>+E2579/D2579*J2579</f>
        <v>84.860979020979002</v>
      </c>
      <c r="L2579">
        <f t="shared" si="75"/>
        <v>8</v>
      </c>
      <c r="M2579">
        <f t="shared" si="75"/>
        <v>226.29594405594401</v>
      </c>
      <c r="N2579" s="1" t="s">
        <v>520</v>
      </c>
      <c r="O2579" s="1">
        <v>2025</v>
      </c>
    </row>
    <row r="2580" spans="1:15" ht="15.6" x14ac:dyDescent="0.3">
      <c r="A2580" t="s">
        <v>634</v>
      </c>
      <c r="B2580" t="s">
        <v>604</v>
      </c>
      <c r="C2580" t="s">
        <v>90</v>
      </c>
      <c r="D2580">
        <v>10</v>
      </c>
      <c r="E2580">
        <v>262.84499999999997</v>
      </c>
      <c r="H2580">
        <v>45768</v>
      </c>
      <c r="I2580">
        <v>45768</v>
      </c>
      <c r="J2580">
        <v>1</v>
      </c>
      <c r="K2580">
        <f t="shared" si="74"/>
        <v>26.284499999999998</v>
      </c>
      <c r="L2580">
        <f t="shared" si="75"/>
        <v>9</v>
      </c>
      <c r="M2580">
        <f t="shared" si="75"/>
        <v>236.56049999999996</v>
      </c>
      <c r="N2580" s="1" t="s">
        <v>520</v>
      </c>
      <c r="O2580" s="1">
        <v>2025</v>
      </c>
    </row>
    <row r="2581" spans="1:15" ht="15.6" x14ac:dyDescent="0.3">
      <c r="A2581" t="s">
        <v>635</v>
      </c>
      <c r="B2581" t="s">
        <v>606</v>
      </c>
      <c r="C2581" t="s">
        <v>90</v>
      </c>
      <c r="D2581">
        <v>12</v>
      </c>
      <c r="E2581">
        <v>307.51716923076918</v>
      </c>
      <c r="H2581">
        <v>45768</v>
      </c>
      <c r="I2581">
        <v>45768</v>
      </c>
      <c r="J2581">
        <f>2+2+1</f>
        <v>5</v>
      </c>
      <c r="K2581">
        <f t="shared" si="74"/>
        <v>128.13215384615381</v>
      </c>
      <c r="L2581">
        <f t="shared" si="75"/>
        <v>7</v>
      </c>
      <c r="M2581">
        <f t="shared" si="75"/>
        <v>179.38501538461537</v>
      </c>
      <c r="N2581" s="1" t="s">
        <v>520</v>
      </c>
      <c r="O2581" s="1">
        <v>2025</v>
      </c>
    </row>
    <row r="2582" spans="1:15" ht="15.6" x14ac:dyDescent="0.3">
      <c r="A2582" t="s">
        <v>636</v>
      </c>
      <c r="B2582" t="s">
        <v>608</v>
      </c>
      <c r="C2582" t="s">
        <v>90</v>
      </c>
      <c r="D2582">
        <v>14</v>
      </c>
      <c r="E2582">
        <v>349.72874999999999</v>
      </c>
      <c r="H2582">
        <v>45768</v>
      </c>
      <c r="I2582">
        <v>45768</v>
      </c>
      <c r="J2582">
        <f>1+1+2</f>
        <v>4</v>
      </c>
      <c r="K2582">
        <f t="shared" si="74"/>
        <v>99.922499999999999</v>
      </c>
      <c r="L2582">
        <f t="shared" si="75"/>
        <v>10</v>
      </c>
      <c r="M2582">
        <f t="shared" si="75"/>
        <v>249.80624999999998</v>
      </c>
      <c r="N2582" s="1" t="s">
        <v>520</v>
      </c>
      <c r="O2582" s="1">
        <v>2025</v>
      </c>
    </row>
    <row r="2583" spans="1:15" ht="15.6" x14ac:dyDescent="0.3">
      <c r="A2583" t="s">
        <v>637</v>
      </c>
      <c r="B2583" t="s">
        <v>610</v>
      </c>
      <c r="C2583" t="s">
        <v>90</v>
      </c>
      <c r="D2583">
        <v>10</v>
      </c>
      <c r="E2583">
        <v>278.31496503496504</v>
      </c>
      <c r="H2583">
        <v>45768</v>
      </c>
      <c r="I2583">
        <v>45768</v>
      </c>
      <c r="J2583">
        <v>1</v>
      </c>
      <c r="K2583">
        <f t="shared" si="74"/>
        <v>27.831496503496503</v>
      </c>
      <c r="L2583">
        <f t="shared" si="75"/>
        <v>9</v>
      </c>
      <c r="M2583">
        <f t="shared" si="75"/>
        <v>250.48346853146853</v>
      </c>
      <c r="N2583" s="1" t="s">
        <v>520</v>
      </c>
      <c r="O2583" s="1">
        <v>2025</v>
      </c>
    </row>
    <row r="2584" spans="1:15" ht="15.6" x14ac:dyDescent="0.3">
      <c r="A2584" t="s">
        <v>638</v>
      </c>
      <c r="B2584" t="s">
        <v>373</v>
      </c>
      <c r="C2584" t="s">
        <v>90</v>
      </c>
      <c r="D2584">
        <v>4</v>
      </c>
      <c r="E2584">
        <v>1111.1765</v>
      </c>
      <c r="H2584">
        <v>45768</v>
      </c>
      <c r="I2584">
        <v>45768</v>
      </c>
      <c r="J2584">
        <v>1</v>
      </c>
      <c r="K2584">
        <f>+E2584/D2584*J2584</f>
        <v>277.79412500000001</v>
      </c>
      <c r="L2584">
        <f t="shared" si="75"/>
        <v>3</v>
      </c>
      <c r="M2584">
        <f t="shared" si="75"/>
        <v>833.38237500000002</v>
      </c>
      <c r="N2584" s="1" t="s">
        <v>520</v>
      </c>
      <c r="O2584" s="1">
        <v>2025</v>
      </c>
    </row>
    <row r="2585" spans="1:15" ht="15.6" x14ac:dyDescent="0.3">
      <c r="A2585" t="s">
        <v>639</v>
      </c>
      <c r="B2585" t="s">
        <v>611</v>
      </c>
      <c r="C2585" t="s">
        <v>201</v>
      </c>
      <c r="D2585">
        <v>12</v>
      </c>
      <c r="E2585">
        <v>948.25892307692288</v>
      </c>
      <c r="H2585">
        <v>45768</v>
      </c>
      <c r="I2585">
        <v>45768</v>
      </c>
      <c r="K2585">
        <f>+E2585/D2585*J2585</f>
        <v>0</v>
      </c>
      <c r="L2585">
        <f t="shared" si="75"/>
        <v>12</v>
      </c>
      <c r="M2585">
        <f t="shared" si="75"/>
        <v>948.25892307692288</v>
      </c>
      <c r="N2585" s="1" t="s">
        <v>520</v>
      </c>
      <c r="O2585" s="1">
        <v>2025</v>
      </c>
    </row>
    <row r="2586" spans="1:15" ht="15.6" x14ac:dyDescent="0.3">
      <c r="A2586" t="s">
        <v>640</v>
      </c>
      <c r="B2586" t="s">
        <v>374</v>
      </c>
      <c r="C2586" t="s">
        <v>90</v>
      </c>
      <c r="D2586">
        <v>16</v>
      </c>
      <c r="E2586">
        <v>508.04363636363632</v>
      </c>
      <c r="H2586">
        <v>45768</v>
      </c>
      <c r="I2586">
        <v>45768</v>
      </c>
      <c r="K2586">
        <f>+E2586/D2586*J2586</f>
        <v>0</v>
      </c>
      <c r="L2586">
        <f t="shared" si="75"/>
        <v>16</v>
      </c>
      <c r="M2586">
        <f t="shared" si="75"/>
        <v>508.04363636363632</v>
      </c>
      <c r="N2586" s="1" t="s">
        <v>520</v>
      </c>
      <c r="O2586" s="1">
        <v>2025</v>
      </c>
    </row>
    <row r="2587" spans="1:15" ht="15.6" x14ac:dyDescent="0.3">
      <c r="A2587" t="s">
        <v>641</v>
      </c>
      <c r="B2587" t="s">
        <v>761</v>
      </c>
      <c r="C2587" t="s">
        <v>261</v>
      </c>
      <c r="D2587">
        <v>4</v>
      </c>
      <c r="E2587">
        <v>289.64</v>
      </c>
      <c r="H2587">
        <v>45152</v>
      </c>
      <c r="I2587">
        <v>45152</v>
      </c>
      <c r="J2587">
        <v>2</v>
      </c>
      <c r="K2587">
        <f t="shared" si="74"/>
        <v>144.82</v>
      </c>
      <c r="L2587">
        <f t="shared" si="75"/>
        <v>2</v>
      </c>
      <c r="M2587">
        <f t="shared" si="75"/>
        <v>144.82</v>
      </c>
      <c r="N2587" s="1" t="s">
        <v>520</v>
      </c>
      <c r="O2587" s="1">
        <v>2025</v>
      </c>
    </row>
    <row r="2588" spans="1:15" ht="15.6" x14ac:dyDescent="0.3">
      <c r="B2588" t="s">
        <v>762</v>
      </c>
      <c r="C2588" t="s">
        <v>90</v>
      </c>
      <c r="F2588">
        <v>30</v>
      </c>
      <c r="G2588">
        <f>30*15.08+81.43</f>
        <v>533.82999999999993</v>
      </c>
      <c r="H2588">
        <v>45698</v>
      </c>
      <c r="I2588">
        <v>45698</v>
      </c>
      <c r="J2588">
        <f>24+1</f>
        <v>25</v>
      </c>
      <c r="K2588">
        <f>+G2588/F2588*J2588</f>
        <v>444.85833333333329</v>
      </c>
      <c r="L2588">
        <f t="shared" si="75"/>
        <v>5</v>
      </c>
      <c r="M2588">
        <f t="shared" si="75"/>
        <v>88.971666666666636</v>
      </c>
      <c r="N2588" s="1" t="s">
        <v>520</v>
      </c>
      <c r="O2588" s="1">
        <v>2025</v>
      </c>
    </row>
    <row r="2589" spans="1:15" ht="15.6" x14ac:dyDescent="0.3">
      <c r="B2589" t="s">
        <v>763</v>
      </c>
      <c r="C2589" t="s">
        <v>90</v>
      </c>
      <c r="F2589">
        <v>24</v>
      </c>
      <c r="G2589">
        <f>24*40.51+175</f>
        <v>1147.24</v>
      </c>
      <c r="H2589">
        <v>45698</v>
      </c>
      <c r="I2589">
        <v>45698</v>
      </c>
      <c r="J2589">
        <f>4+1</f>
        <v>5</v>
      </c>
      <c r="K2589">
        <f>+G2589/F2589*J2589</f>
        <v>239.00833333333335</v>
      </c>
      <c r="L2589">
        <f t="shared" si="75"/>
        <v>19</v>
      </c>
      <c r="M2589">
        <f t="shared" si="75"/>
        <v>908.23166666666668</v>
      </c>
      <c r="N2589" s="1" t="s">
        <v>520</v>
      </c>
      <c r="O2589" s="1">
        <v>2025</v>
      </c>
    </row>
    <row r="2590" spans="1:15" ht="15.6" x14ac:dyDescent="0.3">
      <c r="A2590" t="s">
        <v>642</v>
      </c>
      <c r="B2590" t="s">
        <v>613</v>
      </c>
      <c r="C2590" t="s">
        <v>90</v>
      </c>
      <c r="D2590">
        <v>3</v>
      </c>
      <c r="E2590">
        <v>1286.4360000000001</v>
      </c>
      <c r="H2590">
        <v>45152</v>
      </c>
      <c r="I2590">
        <v>45152</v>
      </c>
      <c r="L2590">
        <f t="shared" si="75"/>
        <v>3</v>
      </c>
      <c r="M2590">
        <f t="shared" si="75"/>
        <v>1286.4360000000001</v>
      </c>
      <c r="N2590" s="1" t="s">
        <v>520</v>
      </c>
      <c r="O2590" s="1">
        <v>2025</v>
      </c>
    </row>
    <row r="2591" spans="1:15" ht="15.6" x14ac:dyDescent="0.3">
      <c r="A2591" t="s">
        <v>643</v>
      </c>
      <c r="B2591" t="s">
        <v>375</v>
      </c>
      <c r="C2591" t="s">
        <v>90</v>
      </c>
      <c r="D2591">
        <v>0</v>
      </c>
      <c r="E2591">
        <v>0</v>
      </c>
      <c r="H2591">
        <v>45092</v>
      </c>
      <c r="I2591">
        <v>45092</v>
      </c>
      <c r="L2591">
        <f t="shared" si="75"/>
        <v>0</v>
      </c>
      <c r="M2591">
        <f t="shared" si="75"/>
        <v>0</v>
      </c>
      <c r="N2591" s="1" t="s">
        <v>520</v>
      </c>
      <c r="O2591" s="1">
        <v>2025</v>
      </c>
    </row>
    <row r="2592" spans="1:15" ht="15.6" x14ac:dyDescent="0.3">
      <c r="A2592" t="s">
        <v>644</v>
      </c>
      <c r="B2592" t="s">
        <v>508</v>
      </c>
      <c r="C2592" t="s">
        <v>90</v>
      </c>
      <c r="D2592">
        <v>3</v>
      </c>
      <c r="E2592">
        <v>15930</v>
      </c>
      <c r="H2592">
        <v>45820</v>
      </c>
      <c r="I2592">
        <v>45820</v>
      </c>
      <c r="J2592">
        <v>1</v>
      </c>
      <c r="K2592">
        <f>+E2592/D2592*J2592</f>
        <v>5310</v>
      </c>
      <c r="L2592">
        <f t="shared" si="75"/>
        <v>2</v>
      </c>
      <c r="M2592">
        <f t="shared" si="75"/>
        <v>10620</v>
      </c>
      <c r="N2592" s="1" t="s">
        <v>520</v>
      </c>
      <c r="O2592" s="1">
        <v>2025</v>
      </c>
    </row>
    <row r="2593" spans="1:15" ht="15.6" x14ac:dyDescent="0.3">
      <c r="A2593" t="s">
        <v>645</v>
      </c>
      <c r="B2593" t="s">
        <v>509</v>
      </c>
      <c r="C2593" t="s">
        <v>90</v>
      </c>
      <c r="D2593">
        <v>3</v>
      </c>
      <c r="E2593">
        <v>15930</v>
      </c>
      <c r="H2593">
        <v>45820</v>
      </c>
      <c r="I2593">
        <v>45820</v>
      </c>
      <c r="J2593">
        <v>1</v>
      </c>
      <c r="K2593">
        <f>+E2593/D2593*J2593</f>
        <v>5310</v>
      </c>
      <c r="L2593">
        <f t="shared" si="75"/>
        <v>2</v>
      </c>
      <c r="M2593">
        <f t="shared" si="75"/>
        <v>10620</v>
      </c>
      <c r="N2593" s="1" t="s">
        <v>520</v>
      </c>
      <c r="O2593" s="1">
        <v>2025</v>
      </c>
    </row>
    <row r="2594" spans="1:15" ht="15.6" x14ac:dyDescent="0.3">
      <c r="A2594" t="s">
        <v>646</v>
      </c>
      <c r="B2594" t="s">
        <v>614</v>
      </c>
      <c r="C2594" t="s">
        <v>90</v>
      </c>
      <c r="D2594">
        <v>0</v>
      </c>
      <c r="E2594">
        <v>0</v>
      </c>
      <c r="F2594">
        <v>24</v>
      </c>
      <c r="G2594">
        <f>24*60+259.2</f>
        <v>1699.2</v>
      </c>
      <c r="H2594">
        <v>45698</v>
      </c>
      <c r="I2594">
        <v>45698</v>
      </c>
      <c r="J2594">
        <v>4</v>
      </c>
      <c r="K2594">
        <f t="shared" ref="K2594" si="76">+G2594/F2594*J2594</f>
        <v>283.2</v>
      </c>
      <c r="L2594">
        <f t="shared" si="75"/>
        <v>20</v>
      </c>
      <c r="M2594">
        <f t="shared" si="75"/>
        <v>1416</v>
      </c>
      <c r="N2594" s="1" t="s">
        <v>520</v>
      </c>
      <c r="O2594" s="1">
        <v>2025</v>
      </c>
    </row>
    <row r="2595" spans="1:15" ht="15.6" x14ac:dyDescent="0.3">
      <c r="A2595" t="s">
        <v>647</v>
      </c>
      <c r="B2595" t="s">
        <v>615</v>
      </c>
      <c r="C2595" t="s">
        <v>90</v>
      </c>
      <c r="D2595">
        <v>0</v>
      </c>
      <c r="E2595">
        <v>0</v>
      </c>
      <c r="H2595">
        <v>45152</v>
      </c>
      <c r="I2595">
        <v>45152</v>
      </c>
      <c r="K2595">
        <v>0</v>
      </c>
      <c r="L2595">
        <f t="shared" si="75"/>
        <v>0</v>
      </c>
      <c r="M2595">
        <f t="shared" si="75"/>
        <v>0</v>
      </c>
      <c r="N2595" s="1" t="s">
        <v>520</v>
      </c>
      <c r="O2595" s="1">
        <v>2025</v>
      </c>
    </row>
    <row r="2596" spans="1:15" ht="15.6" x14ac:dyDescent="0.3">
      <c r="A2596" t="s">
        <v>648</v>
      </c>
      <c r="B2596" t="s">
        <v>709</v>
      </c>
      <c r="C2596" t="s">
        <v>570</v>
      </c>
      <c r="D2596">
        <v>3</v>
      </c>
      <c r="E2596">
        <v>3345</v>
      </c>
      <c r="F2596">
        <v>2</v>
      </c>
      <c r="G2596">
        <f>7880+1418.4</f>
        <v>9298.4</v>
      </c>
      <c r="H2596">
        <v>45397</v>
      </c>
      <c r="I2596">
        <v>45397</v>
      </c>
      <c r="K2596">
        <v>0</v>
      </c>
      <c r="L2596">
        <f t="shared" si="75"/>
        <v>5</v>
      </c>
      <c r="M2596">
        <f t="shared" si="75"/>
        <v>12643.4</v>
      </c>
      <c r="N2596" s="1" t="s">
        <v>520</v>
      </c>
      <c r="O2596" s="1">
        <v>2025</v>
      </c>
    </row>
    <row r="2597" spans="1:15" ht="15.6" x14ac:dyDescent="0.3">
      <c r="A2597" t="s">
        <v>649</v>
      </c>
      <c r="B2597" t="s">
        <v>710</v>
      </c>
      <c r="C2597" t="s">
        <v>570</v>
      </c>
      <c r="D2597">
        <v>2</v>
      </c>
      <c r="E2597">
        <v>9204</v>
      </c>
      <c r="F2597">
        <v>3</v>
      </c>
      <c r="G2597">
        <f>11910+2143.8</f>
        <v>14053.8</v>
      </c>
      <c r="H2597">
        <v>45397</v>
      </c>
      <c r="I2597">
        <v>45397</v>
      </c>
      <c r="J2597">
        <v>1</v>
      </c>
      <c r="K2597">
        <f t="shared" si="74"/>
        <v>4602</v>
      </c>
      <c r="L2597">
        <f t="shared" si="75"/>
        <v>4</v>
      </c>
      <c r="M2597">
        <f t="shared" si="75"/>
        <v>18655.8</v>
      </c>
      <c r="N2597" s="1" t="s">
        <v>520</v>
      </c>
      <c r="O2597" s="1">
        <v>2025</v>
      </c>
    </row>
    <row r="2598" spans="1:15" ht="15.6" x14ac:dyDescent="0.3">
      <c r="A2598" t="s">
        <v>650</v>
      </c>
      <c r="B2598" t="s">
        <v>377</v>
      </c>
      <c r="C2598" t="s">
        <v>90</v>
      </c>
      <c r="D2598">
        <v>5</v>
      </c>
      <c r="E2598">
        <v>20576.25</v>
      </c>
      <c r="G2598">
        <v>0</v>
      </c>
      <c r="H2598">
        <v>45092</v>
      </c>
      <c r="I2598">
        <v>45092</v>
      </c>
      <c r="K2598">
        <f t="shared" si="74"/>
        <v>0</v>
      </c>
      <c r="L2598">
        <f t="shared" si="75"/>
        <v>5</v>
      </c>
      <c r="M2598">
        <f t="shared" si="75"/>
        <v>20576.25</v>
      </c>
      <c r="N2598" s="1" t="s">
        <v>520</v>
      </c>
      <c r="O2598" s="1">
        <v>2025</v>
      </c>
    </row>
    <row r="2599" spans="1:15" ht="15.6" x14ac:dyDescent="0.3">
      <c r="A2599" t="s">
        <v>651</v>
      </c>
      <c r="B2599" t="s">
        <v>378</v>
      </c>
      <c r="C2599" t="s">
        <v>90</v>
      </c>
      <c r="D2599">
        <v>0</v>
      </c>
      <c r="E2599">
        <v>0</v>
      </c>
      <c r="G2599">
        <v>0</v>
      </c>
      <c r="H2599">
        <v>45092</v>
      </c>
      <c r="I2599">
        <v>45092</v>
      </c>
      <c r="K2599">
        <v>0</v>
      </c>
      <c r="L2599">
        <f t="shared" si="75"/>
        <v>0</v>
      </c>
      <c r="M2599">
        <f t="shared" si="75"/>
        <v>0</v>
      </c>
      <c r="N2599" s="1" t="s">
        <v>520</v>
      </c>
      <c r="O2599" s="1">
        <v>2025</v>
      </c>
    </row>
    <row r="2600" spans="1:15" ht="15.6" x14ac:dyDescent="0.3">
      <c r="A2600" t="s">
        <v>652</v>
      </c>
      <c r="B2600" t="s">
        <v>711</v>
      </c>
      <c r="C2600" t="s">
        <v>90</v>
      </c>
      <c r="D2600">
        <v>0</v>
      </c>
      <c r="E2600">
        <v>0</v>
      </c>
      <c r="F2600">
        <v>200</v>
      </c>
      <c r="G2600">
        <f>3290+592.2</f>
        <v>3882.2</v>
      </c>
      <c r="H2600">
        <v>45397</v>
      </c>
      <c r="I2600">
        <v>45397</v>
      </c>
      <c r="K2600">
        <v>0</v>
      </c>
      <c r="L2600">
        <f t="shared" si="75"/>
        <v>200</v>
      </c>
      <c r="M2600">
        <f t="shared" si="75"/>
        <v>3882.2</v>
      </c>
      <c r="N2600" s="1" t="s">
        <v>520</v>
      </c>
      <c r="O2600" s="1">
        <v>2025</v>
      </c>
    </row>
    <row r="2601" spans="1:15" ht="15.6" x14ac:dyDescent="0.3">
      <c r="A2601" t="s">
        <v>653</v>
      </c>
      <c r="B2601" t="s">
        <v>712</v>
      </c>
      <c r="C2601" t="s">
        <v>90</v>
      </c>
      <c r="D2601">
        <v>0</v>
      </c>
      <c r="E2601">
        <v>0</v>
      </c>
      <c r="F2601">
        <v>100</v>
      </c>
      <c r="G2601">
        <f>1075+193.5</f>
        <v>1268.5</v>
      </c>
      <c r="H2601">
        <v>45397</v>
      </c>
      <c r="I2601">
        <v>45397</v>
      </c>
      <c r="K2601">
        <v>0</v>
      </c>
      <c r="L2601">
        <f t="shared" si="75"/>
        <v>100</v>
      </c>
      <c r="M2601">
        <f t="shared" si="75"/>
        <v>1268.5</v>
      </c>
      <c r="N2601" s="1" t="s">
        <v>520</v>
      </c>
      <c r="O2601" s="1">
        <v>2025</v>
      </c>
    </row>
    <row r="2602" spans="1:15" ht="15.6" x14ac:dyDescent="0.3">
      <c r="A2602" t="s">
        <v>713</v>
      </c>
      <c r="B2602" t="s">
        <v>714</v>
      </c>
      <c r="C2602" t="s">
        <v>90</v>
      </c>
      <c r="D2602">
        <v>0</v>
      </c>
      <c r="E2602">
        <v>0</v>
      </c>
      <c r="F2602">
        <v>100</v>
      </c>
      <c r="G2602">
        <f>1075+193.5</f>
        <v>1268.5</v>
      </c>
      <c r="H2602">
        <v>45397</v>
      </c>
      <c r="I2602">
        <v>45397</v>
      </c>
      <c r="K2602">
        <v>0</v>
      </c>
      <c r="L2602">
        <f t="shared" si="75"/>
        <v>100</v>
      </c>
      <c r="M2602">
        <f t="shared" si="75"/>
        <v>1268.5</v>
      </c>
      <c r="N2602" s="1" t="s">
        <v>520</v>
      </c>
      <c r="O2602" s="1">
        <v>2025</v>
      </c>
    </row>
    <row r="2603" spans="1:15" ht="15.6" x14ac:dyDescent="0.3">
      <c r="A2603" t="s">
        <v>715</v>
      </c>
      <c r="B2603" t="s">
        <v>381</v>
      </c>
      <c r="C2603" t="s">
        <v>90</v>
      </c>
      <c r="D2603">
        <v>0</v>
      </c>
      <c r="E2603">
        <v>0</v>
      </c>
      <c r="F2603">
        <v>100</v>
      </c>
      <c r="G2603">
        <f>1075+193.5</f>
        <v>1268.5</v>
      </c>
      <c r="H2603">
        <v>45397</v>
      </c>
      <c r="I2603">
        <v>45397</v>
      </c>
      <c r="K2603">
        <v>0</v>
      </c>
      <c r="L2603">
        <f t="shared" si="75"/>
        <v>100</v>
      </c>
      <c r="M2603">
        <f t="shared" si="75"/>
        <v>1268.5</v>
      </c>
      <c r="N2603" s="1" t="s">
        <v>520</v>
      </c>
      <c r="O2603" s="1">
        <v>2025</v>
      </c>
    </row>
    <row r="2604" spans="1:15" ht="15.6" x14ac:dyDescent="0.3">
      <c r="B2604" t="s">
        <v>764</v>
      </c>
      <c r="C2604" t="s">
        <v>90</v>
      </c>
      <c r="F2604">
        <v>21</v>
      </c>
      <c r="G2604">
        <v>131978.28</v>
      </c>
      <c r="H2604" t="s">
        <v>765</v>
      </c>
      <c r="I2604" t="s">
        <v>765</v>
      </c>
      <c r="J2604">
        <v>21</v>
      </c>
      <c r="K2604">
        <f>+G2604/F2604*J2604</f>
        <v>131978.28</v>
      </c>
      <c r="N2604" s="1" t="s">
        <v>520</v>
      </c>
      <c r="O2604" s="1">
        <v>2025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6676b063-490d-4f07-90be-81cf31c870e9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4103195A2A06F4197785BD9215DAD33" ma:contentTypeVersion="17" ma:contentTypeDescription="Crear nuevo documento." ma:contentTypeScope="" ma:versionID="306dc8459cfbce6b49beef99fd8e9135">
  <xsd:schema xmlns:xsd="http://www.w3.org/2001/XMLSchema" xmlns:xs="http://www.w3.org/2001/XMLSchema" xmlns:p="http://schemas.microsoft.com/office/2006/metadata/properties" xmlns:ns3="6676b063-490d-4f07-90be-81cf31c870e9" xmlns:ns4="7937b516-797c-409d-ab16-154ba4614ff1" targetNamespace="http://schemas.microsoft.com/office/2006/metadata/properties" ma:root="true" ma:fieldsID="bc8474267b031fcb38c364283876bd0f" ns3:_="" ns4:_="">
    <xsd:import namespace="6676b063-490d-4f07-90be-81cf31c870e9"/>
    <xsd:import namespace="7937b516-797c-409d-ab16-154ba4614ff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_activity" minOccurs="0"/>
                <xsd:element ref="ns3:MediaServiceDateTaken" minOccurs="0"/>
                <xsd:element ref="ns3:MediaServiceObjectDetectorVersions" minOccurs="0"/>
                <xsd:element ref="ns3:MediaLengthInSecond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76b063-490d-4f07-90be-81cf31c870e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9" nillable="true" ma:displayName="_activity" ma:hidden="true" ma:internalName="_activity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37b516-797c-409d-ab16-154ba4614ff1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25A7093-3818-4B86-9A89-709897950174}">
  <ds:schemaRefs>
    <ds:schemaRef ds:uri="http://purl.org/dc/dcmitype/"/>
    <ds:schemaRef ds:uri="http://schemas.microsoft.com/office/2006/metadata/properties"/>
    <ds:schemaRef ds:uri="http://schemas.microsoft.com/office/2006/documentManagement/types"/>
    <ds:schemaRef ds:uri="7937b516-797c-409d-ab16-154ba4614ff1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6676b063-490d-4f07-90be-81cf31c870e9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26394493-0400-40A8-800F-B7B7F704573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D9E41FC-78DC-49DB-ABA4-DF9C073FCA3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676b063-490d-4f07-90be-81cf31c870e9"/>
    <ds:schemaRef ds:uri="7937b516-797c-409d-ab16-154ba4614ff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Octubre-Diciembre 2025 DA Inven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Miriam Emilia</dc:creator>
  <cp:lastModifiedBy>Oficina Acceso a la Información</cp:lastModifiedBy>
  <dcterms:created xsi:type="dcterms:W3CDTF">2023-07-19T13:47:59Z</dcterms:created>
  <dcterms:modified xsi:type="dcterms:W3CDTF">2026-01-15T16:10:03Z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0x010100A4103195A2A06F4197785BD9215DAD33</vt:lpwstr>
  </property>
</Properties>
</file>