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viana\Administrativo\PRESUPUESTO\Transparencia\2025\06. Junio\"/>
    </mc:Choice>
  </mc:AlternateContent>
  <xr:revisionPtr revIDLastSave="0" documentId="13_ncr:1_{298DF66E-C4E2-47FF-AC89-7EF879BD4C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Titles" localSheetId="0">'Table 1'!$1:$8</definedName>
  </definedNames>
  <calcPr calcId="181029"/>
</workbook>
</file>

<file path=xl/calcChain.xml><?xml version="1.0" encoding="utf-8"?>
<calcChain xmlns="http://schemas.openxmlformats.org/spreadsheetml/2006/main">
  <c r="H56" i="1" l="1"/>
  <c r="H9" i="1"/>
  <c r="H118" i="1"/>
  <c r="H80" i="1"/>
  <c r="H81" i="1"/>
  <c r="H50" i="1"/>
  <c r="H51" i="1"/>
  <c r="H45" i="1"/>
  <c r="H41" i="1"/>
  <c r="H11" i="1"/>
  <c r="G11" i="1"/>
  <c r="G10" i="1" s="1"/>
  <c r="H128" i="1"/>
  <c r="H108" i="1"/>
  <c r="H107" i="1" s="1"/>
  <c r="H57" i="1"/>
  <c r="H43" i="1"/>
  <c r="H39" i="1"/>
  <c r="H37" i="1"/>
  <c r="H36" i="1"/>
  <c r="H33" i="1"/>
  <c r="H31" i="1"/>
  <c r="H29" i="1"/>
  <c r="H21" i="1"/>
  <c r="H20" i="1" s="1"/>
  <c r="H17" i="1"/>
  <c r="H15" i="1"/>
  <c r="H13" i="1"/>
  <c r="G17" i="1"/>
  <c r="G56" i="1"/>
  <c r="G107" i="1"/>
  <c r="G108" i="1"/>
  <c r="G62" i="1"/>
  <c r="G61" i="1" s="1"/>
  <c r="G57" i="1"/>
  <c r="G36" i="1"/>
  <c r="G37" i="1"/>
  <c r="G39" i="1"/>
  <c r="G33" i="1"/>
  <c r="G31" i="1"/>
  <c r="G28" i="1" s="1"/>
  <c r="G29" i="1"/>
  <c r="G20" i="1"/>
  <c r="G21" i="1"/>
  <c r="G13" i="1"/>
  <c r="G128" i="1"/>
  <c r="G43" i="1"/>
  <c r="G15" i="1"/>
  <c r="H79" i="1" l="1"/>
  <c r="H35" i="1"/>
  <c r="H8" i="1" s="1"/>
  <c r="H28" i="1"/>
  <c r="H10" i="1"/>
  <c r="G79" i="1"/>
  <c r="G9" i="1"/>
  <c r="G35" i="1"/>
  <c r="G8" i="1" l="1"/>
  <c r="F62" i="1"/>
  <c r="F20" i="1" l="1"/>
  <c r="F31" i="1"/>
  <c r="F118" i="1"/>
  <c r="F108" i="1"/>
  <c r="F107" i="1" s="1"/>
  <c r="F92" i="1"/>
  <c r="F93" i="1"/>
  <c r="F83" i="1"/>
  <c r="F61" i="1"/>
  <c r="F21" i="1"/>
  <c r="F13" i="1"/>
  <c r="F81" i="1"/>
  <c r="F80" i="1" s="1"/>
  <c r="F79" i="1" s="1"/>
  <c r="F11" i="1"/>
  <c r="F128" i="1"/>
  <c r="F59" i="1"/>
  <c r="F56" i="1" s="1"/>
  <c r="F43" i="1"/>
  <c r="F41" i="1"/>
  <c r="F39" i="1"/>
  <c r="F37" i="1"/>
  <c r="F33" i="1"/>
  <c r="F29" i="1"/>
  <c r="F15" i="1"/>
  <c r="F10" i="1" s="1"/>
  <c r="F28" i="1" l="1"/>
  <c r="F9" i="1" s="1"/>
  <c r="F8" i="1" s="1"/>
  <c r="F36" i="1"/>
  <c r="F35" i="1" s="1"/>
  <c r="E59" i="1"/>
  <c r="E56" i="1" s="1"/>
  <c r="E45" i="1"/>
  <c r="E43" i="1"/>
  <c r="E41" i="1"/>
  <c r="E39" i="1"/>
  <c r="E37" i="1"/>
  <c r="E21" i="1"/>
  <c r="E20" i="1" s="1"/>
  <c r="E33" i="1"/>
  <c r="E31" i="1"/>
  <c r="E28" i="1" s="1"/>
  <c r="E29" i="1"/>
  <c r="E15" i="1"/>
  <c r="E13" i="1"/>
  <c r="E11" i="1"/>
  <c r="E10" i="1" s="1"/>
  <c r="E36" i="1" l="1"/>
  <c r="D51" i="1"/>
  <c r="D50" i="1"/>
  <c r="D45" i="1"/>
  <c r="D43" i="1"/>
  <c r="D41" i="1"/>
  <c r="D39" i="1"/>
  <c r="D37" i="1"/>
  <c r="D33" i="1"/>
  <c r="D28" i="1" s="1"/>
  <c r="D31" i="1"/>
  <c r="D29" i="1"/>
  <c r="D21" i="1"/>
  <c r="D20" i="1" s="1"/>
  <c r="D17" i="1"/>
  <c r="D10" i="1" s="1"/>
  <c r="D36" i="1" l="1"/>
  <c r="C59" i="1"/>
  <c r="C56" i="1" s="1"/>
  <c r="C51" i="1"/>
  <c r="C50" i="1" s="1"/>
  <c r="C43" i="1"/>
  <c r="C41" i="1"/>
  <c r="N128" i="1"/>
  <c r="M128" i="1"/>
  <c r="L128" i="1"/>
  <c r="K128" i="1"/>
  <c r="J128" i="1"/>
  <c r="I128" i="1"/>
  <c r="E128" i="1"/>
  <c r="N79" i="1"/>
  <c r="M79" i="1"/>
  <c r="L79" i="1"/>
  <c r="K79" i="1"/>
  <c r="J79" i="1"/>
  <c r="I79" i="1"/>
  <c r="E79" i="1"/>
  <c r="N35" i="1"/>
  <c r="M35" i="1"/>
  <c r="L35" i="1"/>
  <c r="K35" i="1"/>
  <c r="J35" i="1"/>
  <c r="I35" i="1"/>
  <c r="E35" i="1"/>
  <c r="N9" i="1"/>
  <c r="N8" i="1" s="1"/>
  <c r="M9" i="1"/>
  <c r="L9" i="1"/>
  <c r="K9" i="1"/>
  <c r="J9" i="1"/>
  <c r="I9" i="1"/>
  <c r="E9" i="1"/>
  <c r="J8" i="1" l="1"/>
  <c r="C36" i="1"/>
  <c r="K8" i="1"/>
  <c r="E8" i="1"/>
  <c r="I8" i="1"/>
  <c r="L8" i="1"/>
  <c r="M8" i="1"/>
  <c r="O115" i="1"/>
  <c r="O73" i="1"/>
  <c r="O71" i="1"/>
  <c r="O27" i="1"/>
  <c r="O11" i="1" l="1"/>
  <c r="O10" i="1"/>
  <c r="C128" i="1" l="1"/>
  <c r="D128" i="1"/>
  <c r="C79" i="1"/>
  <c r="D79" i="1"/>
  <c r="C35" i="1"/>
  <c r="D35" i="1"/>
  <c r="C9" i="1"/>
  <c r="D9" i="1"/>
  <c r="O9" i="1" l="1"/>
  <c r="D8" i="1"/>
  <c r="C8" i="1"/>
  <c r="O35" i="1" l="1"/>
  <c r="O79" i="1"/>
  <c r="O8" i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<sst xmlns="http://schemas.openxmlformats.org/spreadsheetml/2006/main" count="286" uniqueCount="259">
  <si>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</si>
  <si>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</si>
  <si>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</si>
  <si>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</si>
  <si>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</si>
  <si>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</si>
  <si>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</si>
  <si>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</si>
  <si>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</si>
  <si>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</si>
  <si>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</si>
  <si>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</si>
  <si>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</si>
  <si>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</si>
  <si>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</si>
  <si>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</si>
  <si>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</si>
  <si>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</si>
  <si>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</si>
  <si>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</si>
  <si>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</si>
  <si>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</si>
  <si>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</si>
  <si>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</si>
  <si>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</si>
  <si>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</si>
  <si>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</si>
  <si>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</si>
  <si>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</si>
  <si>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</si>
  <si>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</si>
  <si>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</si>
  <si>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</si>
  <si>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</si>
  <si>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</si>
  <si>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</si>
  <si>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</si>
  <si>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</si>
  <si>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</si>
  <si>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</si>
  <si>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</si>
  <si>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</si>
  <si>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</si>
  <si>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</si>
  <si>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</si>
  <si>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</si>
  <si>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</si>
  <si>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</si>
  <si>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</si>
  <si>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</si>
  <si>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</si>
  <si>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</si>
  <si>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</si>
  <si>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</si>
  <si>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</si>
  <si>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</si>
  <si>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</si>
  <si>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</si>
  <si>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</si>
  <si>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</si>
  <si>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</si>
  <si>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</si>
  <si>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</si>
  <si>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</si>
  <si>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</si>
  <si>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</si>
  <si>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</si>
  <si>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</si>
  <si>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</si>
  <si>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</si>
  <si>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</si>
  <si>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</si>
  <si>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</si>
  <si>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</si>
  <si>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</si>
  <si>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</si>
  <si>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</si>
  <si>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</si>
  <si>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</si>
  <si>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</si>
  <si>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</si>
  <si>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</si>
  <si>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</si>
  <si>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</si>
  <si>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</si>
  <si>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</si>
  <si>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</si>
  <si>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</si>
  <si>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</si>
  <si>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</si>
  <si>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</si>
  <si>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</si>
  <si>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</si>
  <si>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</si>
  <si>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</si>
  <si>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</si>
  <si>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</si>
  <si>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</si>
  <si>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</si>
  <si>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</si>
  <si>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</si>
  <si>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</si>
  <si>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</si>
  <si>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</si>
  <si>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</si>
  <si>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</si>
  <si>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</si>
  <si>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</si>
  <si>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</si>
  <si>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</si>
  <si>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</si>
  <si>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</si>
  <si>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</si>
  <si>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</si>
  <si>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</si>
  <si>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</si>
  <si>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</si>
  <si>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</si>
  <si>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</si>
  <si>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</si>
  <si>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</si>
  <si>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</si>
  <si>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</si>
  <si>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</si>
  <si>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</si>
  <si>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</si>
  <si>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</si>
  <si>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</si>
  <si>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</si>
  <si>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</si>
  <si>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</si>
  <si>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</si>
  <si>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</si>
  <si>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</si>
  <si>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</si>
  <si>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</si>
  <si>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</si>
  <si>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</si>
  <si>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</si>
  <si>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</si>
  <si>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</si>
  <si>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</si>
  <si>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</si>
  <si>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</si>
  <si>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</si>
  <si>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</si>
  <si>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</si>
  <si>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</si>
  <si>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</si>
  <si>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</si>
  <si>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</si>
  <si>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</si>
  <si>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</si>
  <si>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</si>
  <si>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</si>
  <si>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</si>
  <si>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</si>
  <si>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</si>
  <si>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</si>
  <si>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</si>
  <si>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</si>
  <si>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</si>
  <si>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</si>
  <si>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</si>
  <si>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</si>
  <si>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</si>
  <si>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</si>
  <si>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</si>
  <si>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</si>
  <si>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</si>
  <si>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</si>
  <si>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</si>
  <si>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</si>
  <si>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</si>
  <si>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</si>
  <si>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</si>
  <si>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</si>
  <si>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</si>
  <si>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</si>
  <si>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</si>
  <si>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</si>
  <si>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</si>
  <si>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</si>
  <si>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</si>
  <si>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</si>
  <si>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</si>
  <si>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</si>
  <si>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</si>
  <si>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</si>
  <si>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</si>
  <si>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</si>
  <si>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</si>
  <si>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</si>
  <si>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</si>
  <si>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</si>
  <si>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</si>
  <si>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</si>
  <si>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</si>
  <si>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</si>
  <si>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</si>
  <si>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</si>
  <si>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</si>
  <si>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</si>
  <si>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</si>
  <si>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</si>
  <si>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</si>
  <si>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</si>
  <si>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</si>
  <si>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</si>
  <si>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</si>
  <si>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</si>
  <si>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</si>
  <si>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</si>
  <si>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</si>
  <si>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</si>
  <si>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</si>
  <si>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</si>
  <si>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</si>
  <si>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</si>
  <si>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</si>
  <si>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</si>
  <si>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</si>
  <si>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</si>
  <si>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</si>
  <si>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</si>
  <si>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</si>
  <si>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</si>
  <si>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</si>
  <si>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</si>
  <si>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</si>
  <si>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</si>
  <si>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</si>
  <si>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</si>
  <si>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</si>
  <si>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</si>
  <si>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MATERIALES Y SUMINISTROS</t>
  </si>
  <si>
    <t>Sistema Integrado de Gestión Financiera</t>
  </si>
  <si>
    <t>Ejecucion Mensual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</si>
  <si>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</si>
  <si>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</si>
  <si>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</si>
  <si>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</si>
  <si>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</si>
  <si>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</si>
  <si>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</si>
  <si>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</si>
  <si>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</si>
  <si>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</si>
  <si>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</si>
  <si>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</si>
  <si>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</si>
  <si>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</si>
  <si>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</si>
  <si>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</si>
  <si>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</si>
  <si>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</si>
  <si>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Período 2025</t>
  </si>
  <si>
    <t>DEVENGADO APROBADO + TEMPORAL</t>
  </si>
  <si>
    <t>Parametros del Reporte:
Parametros Reporte:
Hasta : 31/05/2025 23:59
null : Aprobado + Temporal
Preconfiguración : -
Perí-odo : 2025
Institucional : N
Partida Libre : 5191.01.0001
Presupuestado : S
Titulo Reporte : Ejecucion Mensual
Fecha : 01/03/2025 00:00
No Presupuestado : N
Tipo Fecha : 01-01-Hist.Registro
 : -
Reportes Anteriores : -
Tipo de Reporte : pdf-Archivo PDF Acrobat
Entidad : 635-INSTITUTO NACIONAL DE CUSTODIA Y ADMINISTRACION DE BIENES INCAUTADOS, DECOMISADOS Y EN EXTINCION DE DOMINIO (INCABIDE)
Etapa del Gasto : DEVENGADO-DEVENGADO
Clasificador : dr.gov.sigef.clasificadores.programatico.actividadobra.LookupVOActividadObra-Actividad / Obra
Nombre :
Tipo Moneda : 1 - Nacional
Partida Libre 5191.01.0001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</si>
</sst>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7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vertical="center" shrinkToFit="1"/>
    </xf>
    <xf numFmtId="0" fontId="1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shrinkToFit="1"/>
    </xf>
    <xf numFmtId="2" fontId="3" fillId="0" borderId="0" xfId="0" applyNumberFormat="1" applyFont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left" vertical="center"/>
    </xf>
    <xf numFmtId="4" fontId="3" fillId="0" borderId="4" xfId="0" applyNumberFormat="1" applyFont="1" applyBorder="1" applyAlignment="1">
      <alignment vertical="center" shrinkToFit="1"/>
    </xf>
    <xf numFmtId="164" fontId="3" fillId="2" borderId="0" xfId="0" applyNumberFormat="1" applyFont="1" applyFill="1" applyAlignment="1">
      <alignment vertical="center" shrinkToFi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4" fontId="5" fillId="0" borderId="0" xfId="0" applyNumberFormat="1" applyFont="1" applyAlignment="1">
      <alignment vertical="center" shrinkToFit="1"/>
    </xf>
    <xf numFmtId="43" fontId="3" fillId="0" borderId="0" xfId="1" applyFont="1" applyFill="1" applyBorder="1" applyAlignment="1">
      <alignment vertical="center" shrinkToFit="1"/>
    </xf>
    <xf numFmtId="2" fontId="5" fillId="0" borderId="0" xfId="0" applyNumberFormat="1" applyFont="1" applyAlignment="1">
      <alignment vertical="center" shrinkToFit="1"/>
    </xf>
    <xf numFmtId="4" fontId="5" fillId="2" borderId="0" xfId="0" applyNumberFormat="1" applyFont="1" applyFill="1" applyAlignment="1">
      <alignment vertical="center" shrinkToFit="1"/>
    </xf>
    <xf numFmtId="43" fontId="5" fillId="0" borderId="0" xfId="1" applyFont="1" applyFill="1" applyBorder="1" applyAlignment="1">
      <alignment vertical="center" shrinkToFit="1"/>
    </xf>
    <xf numFmtId="43" fontId="5" fillId="0" borderId="0" xfId="1" applyFont="1" applyAlignment="1">
      <alignment vertical="center" shrinkToFi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zoomScale="130" zoomScaleNormal="130" workbookViewId="0">
      <selection activeCell="H61" sqref="H61:H62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8" t="s">
        <v>237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7" ht="18.75" x14ac:dyDescent="0.2">
      <c r="A2" s="28" t="s">
        <v>257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 x14ac:dyDescent="0.2">
      <c r="A3" s="11" t="s">
        <v>236</v>
      </c>
    </row>
    <row r="4" spans="1:17" x14ac:dyDescent="0.2">
      <c r="A4" s="11" t="s">
        <v>256</v>
      </c>
    </row>
    <row r="7" spans="1:17" s="3" customFormat="1" ht="36" customHeight="1" x14ac:dyDescent="0.2">
      <c r="A7" s="24" t="s">
        <v>1</v>
      </c>
      <c r="B7" s="2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9" t="s">
        <v>15</v>
      </c>
      <c r="B8" s="29"/>
      <c r="C8" s="13">
        <f t="shared" ref="C8:N8" si="0">+C9+C35+C79+C128</f>
        <v>408630.26</v>
      </c>
      <c r="D8" s="13">
        <f t="shared" si="0"/>
        <v>13193179.48</v>
      </c>
      <c r="E8" s="13">
        <f t="shared" si="0"/>
        <v>6863870.4000000004</v>
      </c>
      <c r="F8" s="13">
        <f>+F9+F35+F79+F128</f>
        <v>7910553.5</v>
      </c>
      <c r="G8" s="13">
        <f>+G9+G35+G79+G128</f>
        <v>8766417.2799999993</v>
      </c>
      <c r="H8" s="13">
        <f>+H9+H35+H79+H128</f>
        <v>12452649.569999998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13">
        <f>SUM(C8:N8)</f>
        <v>49595300.490000002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 t="shared" ref="C9:N9" si="1">+C10+C20+C28</f>
        <v>0</v>
      </c>
      <c r="D9" s="4">
        <f t="shared" si="1"/>
        <v>13055412.84</v>
      </c>
      <c r="E9" s="4">
        <f t="shared" si="1"/>
        <v>6679176.9800000004</v>
      </c>
      <c r="F9" s="4">
        <f>+F10+F20+F28</f>
        <v>6599768.75</v>
      </c>
      <c r="G9" s="4">
        <f>+G10+G20+G28</f>
        <v>7906901.2599999998</v>
      </c>
      <c r="H9" s="4">
        <f>+H10+H20+H28</f>
        <v>11754241.299999999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 t="shared" si="1"/>
        <v>0</v>
      </c>
      <c r="O9" s="4">
        <f>SUM(C9:N9)</f>
        <v>45995501.129999995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0</v>
      </c>
      <c r="D10" s="18">
        <f>+D11+D13+D15+D17</f>
        <v>8587888.0399999991</v>
      </c>
      <c r="E10" s="18">
        <f>+E11+E13+E15+E17</f>
        <v>4129810</v>
      </c>
      <c r="F10" s="18">
        <f>+F11+F13+F15+F17</f>
        <v>4057000</v>
      </c>
      <c r="G10" s="18">
        <f>+G11+G13+G15+G17</f>
        <v>4964252.01</v>
      </c>
      <c r="H10" s="18">
        <f>+H11+H13+H15+H17</f>
        <v>4497000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26235950.049999997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0</v>
      </c>
      <c r="D11" s="6">
        <v>5745200</v>
      </c>
      <c r="E11" s="6">
        <f>E12</f>
        <v>2906310</v>
      </c>
      <c r="F11" s="6">
        <f>F12</f>
        <v>2812000</v>
      </c>
      <c r="G11" s="6">
        <f>G12</f>
        <v>2882000</v>
      </c>
      <c r="H11" s="6">
        <f>H12</f>
        <v>3102000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>SUM(C11:N11)</f>
        <v>17447510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0</v>
      </c>
      <c r="D12" s="6">
        <v>5745200</v>
      </c>
      <c r="E12" s="6">
        <v>2906310</v>
      </c>
      <c r="F12" s="18">
        <v>2812000</v>
      </c>
      <c r="G12" s="18">
        <v>2882000</v>
      </c>
      <c r="H12" s="18">
        <v>3102000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34" si="2">SUM(C12:N12)</f>
        <v>17447510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0</v>
      </c>
      <c r="D13" s="6">
        <v>2655000</v>
      </c>
      <c r="E13" s="6">
        <f>E14</f>
        <v>1223500</v>
      </c>
      <c r="F13" s="18">
        <f>F14</f>
        <v>1245000</v>
      </c>
      <c r="G13" s="18">
        <f>G14</f>
        <v>1220000</v>
      </c>
      <c r="H13" s="18">
        <f>H14</f>
        <v>1395000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2"/>
        <v>7738500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0</v>
      </c>
      <c r="D14" s="6">
        <v>2655000</v>
      </c>
      <c r="E14" s="6">
        <v>1223500</v>
      </c>
      <c r="F14" s="18">
        <v>1245000</v>
      </c>
      <c r="G14" s="18">
        <v>1220000</v>
      </c>
      <c r="H14" s="18">
        <v>1395000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2"/>
        <v>7738500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f>E16</f>
        <v>0</v>
      </c>
      <c r="F15" s="20">
        <f>F16</f>
        <v>0</v>
      </c>
      <c r="G15" s="20">
        <f>G16</f>
        <v>0</v>
      </c>
      <c r="H15" s="20">
        <f>H16</f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2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20">
        <v>0</v>
      </c>
      <c r="G16" s="20">
        <v>0</v>
      </c>
      <c r="H16" s="20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2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6">
        <f>+D18+D19</f>
        <v>187688.04</v>
      </c>
      <c r="E17" s="7">
        <v>0</v>
      </c>
      <c r="F17" s="20">
        <v>0</v>
      </c>
      <c r="G17" s="18">
        <f>+G18+G19</f>
        <v>862252.01</v>
      </c>
      <c r="H17" s="18">
        <f>+H18+H19</f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6">
        <f t="shared" si="2"/>
        <v>1049940.05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6">
        <v>160000</v>
      </c>
      <c r="E18" s="7">
        <v>0</v>
      </c>
      <c r="F18" s="20">
        <v>0</v>
      </c>
      <c r="G18" s="18">
        <v>300300</v>
      </c>
      <c r="H18" s="18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6">
        <f t="shared" si="2"/>
        <v>460300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6">
        <v>27688.04</v>
      </c>
      <c r="E19" s="7">
        <v>0</v>
      </c>
      <c r="F19" s="20">
        <v>0</v>
      </c>
      <c r="G19" s="18">
        <v>561952.01</v>
      </c>
      <c r="H19" s="18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6">
        <f t="shared" si="2"/>
        <v>589640.05000000005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0</v>
      </c>
      <c r="D20" s="18">
        <f>D21</f>
        <v>3192000</v>
      </c>
      <c r="E20" s="18">
        <f>E21</f>
        <v>1923000</v>
      </c>
      <c r="F20" s="18">
        <f>F21</f>
        <v>1925000</v>
      </c>
      <c r="G20" s="18">
        <f>G21</f>
        <v>2318000</v>
      </c>
      <c r="H20" s="18">
        <f>H21</f>
        <v>6574522.0299999993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>
        <f t="shared" si="2"/>
        <v>15932522.029999999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0</v>
      </c>
      <c r="D21" s="6">
        <f>+D22+D23+D24+D25+D26+D27</f>
        <v>3192000</v>
      </c>
      <c r="E21" s="6">
        <f>+E22+E23+E24+E25+E26+E27</f>
        <v>1923000</v>
      </c>
      <c r="F21" s="18">
        <f>F22+F23</f>
        <v>1925000</v>
      </c>
      <c r="G21" s="18">
        <f>G22+G23+G24+G25+G26+G27</f>
        <v>2318000</v>
      </c>
      <c r="H21" s="18">
        <f>H22+H23+H24+H25+H26+H27</f>
        <v>6574522.0299999993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6">
        <f t="shared" si="2"/>
        <v>15932522.029999999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0</v>
      </c>
      <c r="D22" s="6">
        <v>1358000</v>
      </c>
      <c r="E22" s="6">
        <v>778000</v>
      </c>
      <c r="F22" s="18">
        <v>768000</v>
      </c>
      <c r="G22" s="18">
        <v>885000</v>
      </c>
      <c r="H22" s="18">
        <v>926500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6">
        <f t="shared" si="2"/>
        <v>4715500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0</v>
      </c>
      <c r="D23" s="6">
        <v>1834000</v>
      </c>
      <c r="E23" s="6">
        <v>1145000</v>
      </c>
      <c r="F23" s="18">
        <v>1157000</v>
      </c>
      <c r="G23" s="18">
        <v>1433000</v>
      </c>
      <c r="H23" s="18">
        <v>1505000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6">
        <f t="shared" si="2"/>
        <v>7074000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20">
        <v>0</v>
      </c>
      <c r="G24" s="20">
        <v>0</v>
      </c>
      <c r="H24" s="23">
        <v>4043022.03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2"/>
        <v>4043022.03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20">
        <v>0</v>
      </c>
      <c r="G25" s="20">
        <v>0</v>
      </c>
      <c r="H25" s="23">
        <v>100000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2"/>
        <v>100000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20">
        <v>0</v>
      </c>
      <c r="G26" s="20">
        <v>0</v>
      </c>
      <c r="H26" s="20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6">
        <f t="shared" si="2"/>
        <v>0</v>
      </c>
    </row>
    <row r="27" spans="1:15" s="3" customFormat="1" ht="18" customHeight="1" x14ac:dyDescent="0.2">
      <c r="A27" s="5" t="s">
        <v>250</v>
      </c>
      <c r="B27" s="5" t="s">
        <v>251</v>
      </c>
      <c r="C27" s="7">
        <v>0</v>
      </c>
      <c r="D27" s="7">
        <v>0</v>
      </c>
      <c r="E27" s="7">
        <v>0</v>
      </c>
      <c r="F27" s="20">
        <v>0</v>
      </c>
      <c r="G27" s="20">
        <v>0</v>
      </c>
      <c r="H27" s="20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6">
        <f t="shared" si="2"/>
        <v>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0</v>
      </c>
      <c r="D28" s="6">
        <f>+D29+D31+D33</f>
        <v>1275524.8</v>
      </c>
      <c r="E28" s="6">
        <f>+E29+E31+E33</f>
        <v>626366.98</v>
      </c>
      <c r="F28" s="18">
        <f>+F29+F31+F33</f>
        <v>617768.75</v>
      </c>
      <c r="G28" s="18">
        <f>+G29+G31+G33</f>
        <v>624649.25</v>
      </c>
      <c r="H28" s="18">
        <f>+H29+H31+H33</f>
        <v>682719.27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6">
        <f t="shared" si="2"/>
        <v>3827029.0500000003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0</v>
      </c>
      <c r="D29" s="6">
        <f>D30</f>
        <v>592529.02</v>
      </c>
      <c r="E29" s="6">
        <f>E30</f>
        <v>291280.95</v>
      </c>
      <c r="F29" s="18">
        <f>F30</f>
        <v>287641.3</v>
      </c>
      <c r="G29" s="18">
        <f>G30</f>
        <v>290831.8</v>
      </c>
      <c r="H29" s="18">
        <f>H30</f>
        <v>318837.3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6">
        <f t="shared" si="2"/>
        <v>1781120.37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0</v>
      </c>
      <c r="D30" s="6">
        <v>592529.02</v>
      </c>
      <c r="E30" s="6">
        <v>291280.95</v>
      </c>
      <c r="F30" s="18">
        <v>287641.3</v>
      </c>
      <c r="G30" s="18">
        <v>290831.8</v>
      </c>
      <c r="H30" s="18">
        <v>318837.3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6">
        <f t="shared" si="2"/>
        <v>1781120.37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0</v>
      </c>
      <c r="D31" s="6">
        <f>D32</f>
        <v>596414.28</v>
      </c>
      <c r="E31" s="6">
        <f>E32</f>
        <v>293216.51</v>
      </c>
      <c r="F31" s="18">
        <f>F32</f>
        <v>288047</v>
      </c>
      <c r="G31" s="18">
        <f>G32</f>
        <v>291242</v>
      </c>
      <c r="H31" s="18">
        <f>H32</f>
        <v>319287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6">
        <f t="shared" si="2"/>
        <v>1788206.79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0</v>
      </c>
      <c r="D32" s="6">
        <v>596414.28</v>
      </c>
      <c r="E32" s="6">
        <v>293216.51</v>
      </c>
      <c r="F32" s="18">
        <v>288047</v>
      </c>
      <c r="G32" s="18">
        <v>291242</v>
      </c>
      <c r="H32" s="18">
        <v>319287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6">
        <f t="shared" si="2"/>
        <v>1788206.79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0</v>
      </c>
      <c r="D33" s="6">
        <f>D34</f>
        <v>86581.5</v>
      </c>
      <c r="E33" s="6">
        <f>E34</f>
        <v>41869.519999999997</v>
      </c>
      <c r="F33" s="18">
        <f>F34</f>
        <v>42080.45</v>
      </c>
      <c r="G33" s="18">
        <f>G34</f>
        <v>42575.45</v>
      </c>
      <c r="H33" s="18">
        <f>H34</f>
        <v>44594.97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6">
        <f t="shared" si="2"/>
        <v>257701.88999999998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0</v>
      </c>
      <c r="D34" s="6">
        <v>86581.5</v>
      </c>
      <c r="E34" s="6">
        <v>41869.519999999997</v>
      </c>
      <c r="F34" s="18">
        <v>42080.45</v>
      </c>
      <c r="G34" s="18">
        <v>42575.45</v>
      </c>
      <c r="H34" s="18">
        <v>44594.97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6">
        <f t="shared" si="2"/>
        <v>257701.88999999998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 t="shared" ref="C35:D35" si="3">+C36+C47+C50+C53+C56+C61+C67+C74</f>
        <v>408630.26</v>
      </c>
      <c r="D35" s="4">
        <f t="shared" si="3"/>
        <v>137766.64000000001</v>
      </c>
      <c r="E35" s="4">
        <f t="shared" ref="E35" si="4">+E36+E47+E50+E53+E56+E61+E67+E74</f>
        <v>184693.41999999998</v>
      </c>
      <c r="F35" s="21">
        <f>F36+F47+F50+F53+F56+F61</f>
        <v>266438.91000000003</v>
      </c>
      <c r="G35" s="21">
        <f>G36+G47+G50+G53+G56+G61</f>
        <v>419516.01999999996</v>
      </c>
      <c r="H35" s="21">
        <f>H36+H47+H50+H53+H56+H61</f>
        <v>454849.77</v>
      </c>
      <c r="I35" s="4">
        <f t="shared" ref="I35" si="5">+I36+I47+I50+I53+I56+I61+I67+I74</f>
        <v>0</v>
      </c>
      <c r="J35" s="4">
        <f t="shared" ref="J35" si="6">+J36+J47+J50+J53+J56+J61+J67+J74</f>
        <v>0</v>
      </c>
      <c r="K35" s="4">
        <f t="shared" ref="K35" si="7">+K36+K47+K50+K53+K56+K61+K67+K74</f>
        <v>0</v>
      </c>
      <c r="L35" s="4">
        <f t="shared" ref="L35" si="8">+L36+L47+L50+L53+L56+L61+L67+L74</f>
        <v>0</v>
      </c>
      <c r="M35" s="4">
        <f t="shared" ref="M35" si="9">+M36+M47+M50+M53+M56+M61+M67+M74</f>
        <v>0</v>
      </c>
      <c r="N35" s="4">
        <f t="shared" ref="N35" si="10">+N36+N47+N50+N53+N56+N61+N67+N74</f>
        <v>0</v>
      </c>
      <c r="O35" s="4">
        <f>SUM(C35:N35)</f>
        <v>1871895.02</v>
      </c>
    </row>
    <row r="36" spans="1:15" s="3" customFormat="1" ht="18" customHeight="1" x14ac:dyDescent="0.2">
      <c r="A36" s="5" t="s">
        <v>61</v>
      </c>
      <c r="B36" s="5" t="s">
        <v>62</v>
      </c>
      <c r="C36" s="6">
        <f>+C37+C39+C41+C43+C45</f>
        <v>170742.76</v>
      </c>
      <c r="D36" s="6">
        <f>D37+D39+D41+D43+D45</f>
        <v>137766.64000000001</v>
      </c>
      <c r="E36" s="6">
        <f>E37+E39+E41+E43+E45</f>
        <v>104317.42</v>
      </c>
      <c r="F36" s="18">
        <f>F37+F39+F41+F43+F45</f>
        <v>101440.19</v>
      </c>
      <c r="G36" s="18">
        <f>G37+G39+G41+G43+G45</f>
        <v>88495.99</v>
      </c>
      <c r="H36" s="18">
        <f>H37+H39+H41+H43+H45</f>
        <v>301444.77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6">
        <f t="shared" ref="O36:O95" si="11">SUM(C36:N36)</f>
        <v>904207.77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119598.59</v>
      </c>
      <c r="D37" s="6">
        <f>D38</f>
        <v>84281.31</v>
      </c>
      <c r="E37" s="6">
        <f>E38</f>
        <v>46871.29</v>
      </c>
      <c r="F37" s="18">
        <f>F38</f>
        <v>45308.74</v>
      </c>
      <c r="G37" s="18">
        <f>G38</f>
        <v>83527.91</v>
      </c>
      <c r="H37" s="18">
        <f>H38</f>
        <v>189709.53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6">
        <f t="shared" si="11"/>
        <v>569297.37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119598.59</v>
      </c>
      <c r="D38" s="6">
        <v>84281.31</v>
      </c>
      <c r="E38" s="6">
        <v>46871.29</v>
      </c>
      <c r="F38" s="18">
        <v>45308.74</v>
      </c>
      <c r="G38" s="18">
        <v>83527.91</v>
      </c>
      <c r="H38" s="18">
        <v>189709.53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6">
        <f t="shared" si="11"/>
        <v>569297.37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4970.3500000000004</v>
      </c>
      <c r="D39" s="6">
        <f>D40</f>
        <v>4970.3500000000004</v>
      </c>
      <c r="E39" s="6">
        <f>E40</f>
        <v>5115.1099999999997</v>
      </c>
      <c r="F39" s="18">
        <f>F40</f>
        <v>4970.3500000000004</v>
      </c>
      <c r="G39" s="18">
        <f>G40</f>
        <v>4968.08</v>
      </c>
      <c r="H39" s="18">
        <f>H40</f>
        <v>5112.84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">
        <f t="shared" si="11"/>
        <v>30107.080000000005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4970.3500000000004</v>
      </c>
      <c r="D40" s="6">
        <v>4970.3500000000004</v>
      </c>
      <c r="E40" s="6">
        <v>5115.1099999999997</v>
      </c>
      <c r="F40" s="18">
        <v>4970.3500000000004</v>
      </c>
      <c r="G40" s="18">
        <v>4968.08</v>
      </c>
      <c r="H40" s="18">
        <v>5112.84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6">
        <f t="shared" si="11"/>
        <v>30107.080000000005</v>
      </c>
    </row>
    <row r="41" spans="1:15" s="3" customFormat="1" ht="18" customHeight="1" x14ac:dyDescent="0.2">
      <c r="A41" s="5" t="s">
        <v>69</v>
      </c>
      <c r="B41" s="5" t="s">
        <v>70</v>
      </c>
      <c r="C41" s="6">
        <f>+C42</f>
        <v>45171.82</v>
      </c>
      <c r="D41" s="6">
        <f>D42</f>
        <v>47498.98</v>
      </c>
      <c r="E41" s="6">
        <f>E42</f>
        <v>49591.62</v>
      </c>
      <c r="F41" s="18">
        <f>F42</f>
        <v>51161.1</v>
      </c>
      <c r="G41" s="18">
        <v>0</v>
      </c>
      <c r="H41" s="18">
        <f>H42</f>
        <v>103067.4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6">
        <f t="shared" si="11"/>
        <v>296490.92000000004</v>
      </c>
    </row>
    <row r="42" spans="1:15" s="3" customFormat="1" ht="18" customHeight="1" x14ac:dyDescent="0.2">
      <c r="A42" s="5" t="s">
        <v>71</v>
      </c>
      <c r="B42" s="5" t="s">
        <v>72</v>
      </c>
      <c r="C42" s="6">
        <v>45171.82</v>
      </c>
      <c r="D42" s="6">
        <v>47498.98</v>
      </c>
      <c r="E42" s="6">
        <v>49591.62</v>
      </c>
      <c r="F42" s="18">
        <v>51161.1</v>
      </c>
      <c r="G42" s="18">
        <v>0</v>
      </c>
      <c r="H42" s="18">
        <v>103067.4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6">
        <f t="shared" si="11"/>
        <v>296490.92000000004</v>
      </c>
    </row>
    <row r="43" spans="1:15" s="3" customFormat="1" ht="18" customHeight="1" x14ac:dyDescent="0.2">
      <c r="A43" s="5" t="s">
        <v>73</v>
      </c>
      <c r="B43" s="5" t="s">
        <v>74</v>
      </c>
      <c r="C43" s="6">
        <f>+C44</f>
        <v>1002</v>
      </c>
      <c r="D43" s="6">
        <f>D44</f>
        <v>0</v>
      </c>
      <c r="E43" s="6">
        <f>E44</f>
        <v>2204.4</v>
      </c>
      <c r="F43" s="18">
        <f>F44</f>
        <v>0</v>
      </c>
      <c r="G43" s="18">
        <f>G44</f>
        <v>0</v>
      </c>
      <c r="H43" s="18">
        <f>H44</f>
        <v>2004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6">
        <f t="shared" si="11"/>
        <v>5210.3999999999996</v>
      </c>
    </row>
    <row r="44" spans="1:15" s="3" customFormat="1" ht="18" customHeight="1" x14ac:dyDescent="0.2">
      <c r="A44" s="5" t="s">
        <v>232</v>
      </c>
      <c r="B44" s="5" t="s">
        <v>74</v>
      </c>
      <c r="C44" s="6">
        <v>1002</v>
      </c>
      <c r="D44" s="6">
        <v>0</v>
      </c>
      <c r="E44" s="6">
        <v>2204.4</v>
      </c>
      <c r="F44" s="18">
        <v>0</v>
      </c>
      <c r="G44" s="18">
        <v>0</v>
      </c>
      <c r="H44" s="18">
        <v>2004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6">
        <f t="shared" si="11"/>
        <v>5210.3999999999996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6">
        <f>D46</f>
        <v>1016</v>
      </c>
      <c r="E45" s="6">
        <f>E46</f>
        <v>535</v>
      </c>
      <c r="F45" s="18">
        <v>0</v>
      </c>
      <c r="G45" s="18">
        <v>0</v>
      </c>
      <c r="H45" s="18">
        <f>H46</f>
        <v>1551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6">
        <f t="shared" si="11"/>
        <v>3102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6">
        <v>1016</v>
      </c>
      <c r="E46" s="6">
        <v>535</v>
      </c>
      <c r="F46" s="18">
        <v>0</v>
      </c>
      <c r="G46" s="18">
        <v>0</v>
      </c>
      <c r="H46" s="18">
        <v>1551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11"/>
        <v>3102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6">
        <v>0</v>
      </c>
      <c r="E47" s="7">
        <v>0</v>
      </c>
      <c r="F47" s="20">
        <v>0</v>
      </c>
      <c r="G47" s="20">
        <v>0</v>
      </c>
      <c r="H47" s="20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11"/>
        <v>0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6">
        <v>0</v>
      </c>
      <c r="E48" s="7">
        <v>0</v>
      </c>
      <c r="F48" s="20">
        <v>0</v>
      </c>
      <c r="G48" s="20">
        <v>0</v>
      </c>
      <c r="H48" s="20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11"/>
        <v>0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6">
        <v>0</v>
      </c>
      <c r="E49" s="7">
        <v>0</v>
      </c>
      <c r="F49" s="20">
        <v>0</v>
      </c>
      <c r="G49" s="20">
        <v>0</v>
      </c>
      <c r="H49" s="20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11"/>
        <v>0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f>+C51</f>
        <v>237887.5</v>
      </c>
      <c r="D50" s="6">
        <f>D51</f>
        <v>0</v>
      </c>
      <c r="E50" s="7">
        <v>0</v>
      </c>
      <c r="F50" s="20">
        <v>0</v>
      </c>
      <c r="G50" s="20">
        <v>0</v>
      </c>
      <c r="H50" s="23">
        <f>H51</f>
        <v>73029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6">
        <f t="shared" si="11"/>
        <v>310916.5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f>+C52</f>
        <v>237887.5</v>
      </c>
      <c r="D51" s="6">
        <f>D52</f>
        <v>0</v>
      </c>
      <c r="E51" s="7">
        <v>0</v>
      </c>
      <c r="F51" s="20">
        <v>0</v>
      </c>
      <c r="G51" s="20">
        <v>0</v>
      </c>
      <c r="H51" s="23">
        <f>H52</f>
        <v>73029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">
        <f t="shared" si="11"/>
        <v>310916.5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237887.5</v>
      </c>
      <c r="D52" s="6">
        <v>0</v>
      </c>
      <c r="E52" s="7">
        <v>0</v>
      </c>
      <c r="F52" s="20">
        <v>0</v>
      </c>
      <c r="G52" s="20">
        <v>0</v>
      </c>
      <c r="H52" s="23">
        <v>73029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11"/>
        <v>310916.5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7">
        <v>0</v>
      </c>
      <c r="E53" s="7">
        <v>0</v>
      </c>
      <c r="F53" s="20">
        <v>0</v>
      </c>
      <c r="G53" s="20">
        <v>0</v>
      </c>
      <c r="H53" s="20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11"/>
        <v>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7">
        <v>0</v>
      </c>
      <c r="E54" s="7">
        <v>0</v>
      </c>
      <c r="F54" s="20">
        <v>0</v>
      </c>
      <c r="G54" s="20">
        <v>0</v>
      </c>
      <c r="H54" s="20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11"/>
        <v>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7">
        <v>0</v>
      </c>
      <c r="E55" s="7">
        <v>0</v>
      </c>
      <c r="F55" s="20">
        <v>0</v>
      </c>
      <c r="G55" s="20">
        <v>0</v>
      </c>
      <c r="H55" s="20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11"/>
        <v>0</v>
      </c>
    </row>
    <row r="56" spans="1:15" s="3" customFormat="1" ht="18" customHeight="1" x14ac:dyDescent="0.2">
      <c r="A56" s="5" t="s">
        <v>78</v>
      </c>
      <c r="B56" s="5" t="s">
        <v>79</v>
      </c>
      <c r="C56" s="6">
        <f>+C57+C59</f>
        <v>0</v>
      </c>
      <c r="D56" s="7">
        <v>0</v>
      </c>
      <c r="E56" s="19">
        <f>E57+E59</f>
        <v>80376</v>
      </c>
      <c r="F56" s="22">
        <f>F57+F59</f>
        <v>40188</v>
      </c>
      <c r="G56" s="18">
        <f>G57</f>
        <v>289212.55</v>
      </c>
      <c r="H56" s="18">
        <f>H57+H59</f>
        <v>80376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11"/>
        <v>490152.55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7">
        <v>0</v>
      </c>
      <c r="F57" s="20">
        <v>0</v>
      </c>
      <c r="G57" s="18">
        <f>G58</f>
        <v>289212.55</v>
      </c>
      <c r="H57" s="18">
        <f>H58</f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11"/>
        <v>289212.55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7">
        <v>0</v>
      </c>
      <c r="F58" s="20">
        <v>0</v>
      </c>
      <c r="G58" s="18">
        <v>289212.55</v>
      </c>
      <c r="H58" s="18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11"/>
        <v>289212.55</v>
      </c>
    </row>
    <row r="59" spans="1:15" s="3" customFormat="1" ht="18" customHeight="1" x14ac:dyDescent="0.2">
      <c r="A59" s="5" t="s">
        <v>83</v>
      </c>
      <c r="B59" s="5" t="s">
        <v>84</v>
      </c>
      <c r="C59" s="6">
        <f>+C60</f>
        <v>0</v>
      </c>
      <c r="D59" s="7">
        <v>0</v>
      </c>
      <c r="E59" s="19">
        <f>E60</f>
        <v>80376</v>
      </c>
      <c r="F59" s="22">
        <f>F60</f>
        <v>40188</v>
      </c>
      <c r="G59" s="20">
        <v>0</v>
      </c>
      <c r="H59" s="23">
        <v>80376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6">
        <f t="shared" si="11"/>
        <v>200940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0</v>
      </c>
      <c r="D60" s="7">
        <v>0</v>
      </c>
      <c r="E60" s="19">
        <v>80376</v>
      </c>
      <c r="F60" s="22">
        <v>40188</v>
      </c>
      <c r="G60" s="20">
        <v>0</v>
      </c>
      <c r="H60" s="23">
        <v>80376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11"/>
        <v>200940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7">
        <v>0</v>
      </c>
      <c r="E61" s="7">
        <v>0</v>
      </c>
      <c r="F61" s="22">
        <f>F62</f>
        <v>124810.72</v>
      </c>
      <c r="G61" s="22">
        <f>G62</f>
        <v>41807.480000000003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11"/>
        <v>166618.20000000001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7">
        <v>0</v>
      </c>
      <c r="E62" s="7">
        <v>0</v>
      </c>
      <c r="F62" s="22">
        <f>F64+F65+F66</f>
        <v>124810.72</v>
      </c>
      <c r="G62" s="22">
        <f>G63+G64+G65+G66</f>
        <v>41807.480000000003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6">
        <f t="shared" si="11"/>
        <v>166618.20000000001</v>
      </c>
    </row>
    <row r="63" spans="1:15" s="3" customFormat="1" ht="31.5" customHeight="1" x14ac:dyDescent="0.2">
      <c r="A63" s="5" t="s">
        <v>238</v>
      </c>
      <c r="B63" s="5" t="s">
        <v>239</v>
      </c>
      <c r="C63" s="7">
        <v>0</v>
      </c>
      <c r="D63" s="7">
        <v>0</v>
      </c>
      <c r="E63" s="7">
        <v>0</v>
      </c>
      <c r="F63" s="20">
        <v>0</v>
      </c>
      <c r="G63" s="20">
        <v>0</v>
      </c>
      <c r="H63" s="20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7">
        <v>0</v>
      </c>
      <c r="E64" s="7">
        <v>0</v>
      </c>
      <c r="F64" s="22">
        <v>66669.14</v>
      </c>
      <c r="G64" s="18">
        <v>41807.480000000003</v>
      </c>
      <c r="H64" s="18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11"/>
        <v>108476.62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22">
        <v>22341.58</v>
      </c>
      <c r="G65" s="20">
        <v>0</v>
      </c>
      <c r="H65" s="20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11"/>
        <v>22341.58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22">
        <v>35800</v>
      </c>
      <c r="G66" s="20">
        <v>0</v>
      </c>
      <c r="H66" s="20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11"/>
        <v>35800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20">
        <v>0</v>
      </c>
      <c r="G67" s="20">
        <v>0</v>
      </c>
      <c r="H67" s="20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11"/>
        <v>0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20">
        <v>0</v>
      </c>
      <c r="G68" s="20">
        <v>0</v>
      </c>
      <c r="H68" s="20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11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20">
        <v>0</v>
      </c>
      <c r="G69" s="20">
        <v>0</v>
      </c>
      <c r="H69" s="20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11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20">
        <v>0</v>
      </c>
      <c r="G70" s="20">
        <v>0</v>
      </c>
      <c r="H70" s="20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6">
        <f t="shared" si="11"/>
        <v>0</v>
      </c>
    </row>
    <row r="71" spans="1:15" s="3" customFormat="1" ht="18" customHeight="1" x14ac:dyDescent="0.2">
      <c r="A71" s="5" t="s">
        <v>254</v>
      </c>
      <c r="B71" s="5" t="s">
        <v>252</v>
      </c>
      <c r="C71" s="7">
        <v>0</v>
      </c>
      <c r="D71" s="7">
        <v>0</v>
      </c>
      <c r="E71" s="7">
        <v>0</v>
      </c>
      <c r="F71" s="20">
        <v>0</v>
      </c>
      <c r="G71" s="20">
        <v>0</v>
      </c>
      <c r="H71" s="20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>
        <f t="shared" ref="O71" si="12">SUM(C71:N71)</f>
        <v>0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20">
        <v>0</v>
      </c>
      <c r="G72" s="20">
        <v>0</v>
      </c>
      <c r="H72" s="20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>
        <f t="shared" si="11"/>
        <v>0</v>
      </c>
    </row>
    <row r="73" spans="1:15" s="3" customFormat="1" ht="18" customHeight="1" x14ac:dyDescent="0.2">
      <c r="A73" s="5" t="s">
        <v>253</v>
      </c>
      <c r="B73" s="5" t="s">
        <v>255</v>
      </c>
      <c r="C73" s="7">
        <v>0</v>
      </c>
      <c r="D73" s="7">
        <v>0</v>
      </c>
      <c r="E73" s="7">
        <v>0</v>
      </c>
      <c r="F73" s="20">
        <v>0</v>
      </c>
      <c r="G73" s="20">
        <v>0</v>
      </c>
      <c r="H73" s="20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6">
        <f t="shared" si="11"/>
        <v>0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20">
        <v>0</v>
      </c>
      <c r="G74" s="20">
        <v>0</v>
      </c>
      <c r="H74" s="20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11"/>
        <v>0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20">
        <v>0</v>
      </c>
      <c r="G75" s="20">
        <v>0</v>
      </c>
      <c r="H75" s="20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11"/>
        <v>0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20">
        <v>0</v>
      </c>
      <c r="G76" s="20">
        <v>0</v>
      </c>
      <c r="H76" s="20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6">
        <f t="shared" si="11"/>
        <v>0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20">
        <v>0</v>
      </c>
      <c r="G77" s="20">
        <v>0</v>
      </c>
      <c r="H77" s="20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6">
        <f t="shared" si="11"/>
        <v>0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20">
        <v>0</v>
      </c>
      <c r="G78" s="20">
        <v>0</v>
      </c>
      <c r="H78" s="20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6">
        <f t="shared" si="11"/>
        <v>0</v>
      </c>
    </row>
    <row r="79" spans="1:15" s="3" customFormat="1" ht="18" customHeight="1" x14ac:dyDescent="0.2">
      <c r="A79" s="14">
        <v>2.2999999999999998</v>
      </c>
      <c r="B79" s="8" t="s">
        <v>235</v>
      </c>
      <c r="C79" s="4">
        <f t="shared" ref="C79:D79" si="13">+C80+C85+C92+C99+C102+C107+C115</f>
        <v>0</v>
      </c>
      <c r="D79" s="4">
        <f t="shared" si="13"/>
        <v>0</v>
      </c>
      <c r="E79" s="4">
        <f t="shared" ref="E79:N79" si="14">+E80+E85+E92+E99+E102+E107+E115</f>
        <v>0</v>
      </c>
      <c r="F79" s="21">
        <f>+F80+F85+F92+F99+F102+F107+F115+F118</f>
        <v>1044345.8400000001</v>
      </c>
      <c r="G79" s="21">
        <f>+G80+G85+G92+G99+G102+G107+G115+G118</f>
        <v>440000</v>
      </c>
      <c r="H79" s="21">
        <f>+H80+H85+H92+H99+H102+H107+H115+H118</f>
        <v>243558.5</v>
      </c>
      <c r="I79" s="4">
        <f t="shared" si="14"/>
        <v>0</v>
      </c>
      <c r="J79" s="4">
        <f t="shared" si="14"/>
        <v>0</v>
      </c>
      <c r="K79" s="4">
        <f t="shared" si="14"/>
        <v>0</v>
      </c>
      <c r="L79" s="4">
        <f t="shared" si="14"/>
        <v>0</v>
      </c>
      <c r="M79" s="4">
        <f t="shared" si="14"/>
        <v>0</v>
      </c>
      <c r="N79" s="4">
        <f t="shared" si="14"/>
        <v>0</v>
      </c>
      <c r="O79" s="4">
        <f>SUM(C79:N79)</f>
        <v>1727904.34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7">
        <v>0</v>
      </c>
      <c r="E80" s="7">
        <v>0</v>
      </c>
      <c r="F80" s="22">
        <f>F81+F83</f>
        <v>109510.32</v>
      </c>
      <c r="G80" s="20">
        <v>0</v>
      </c>
      <c r="H80" s="23">
        <f>H81</f>
        <v>5340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11"/>
        <v>114850.32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7">
        <v>0</v>
      </c>
      <c r="E81" s="7">
        <v>0</v>
      </c>
      <c r="F81" s="22">
        <f>+F82</f>
        <v>81308.320000000007</v>
      </c>
      <c r="G81" s="20">
        <v>0</v>
      </c>
      <c r="H81" s="23">
        <f>H82</f>
        <v>5340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11"/>
        <v>86648.320000000007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7">
        <v>0</v>
      </c>
      <c r="E82" s="7">
        <v>0</v>
      </c>
      <c r="F82" s="22">
        <v>81308.320000000007</v>
      </c>
      <c r="G82" s="20">
        <v>0</v>
      </c>
      <c r="H82" s="23">
        <v>5340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11"/>
        <v>86648.320000000007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7">
        <v>0</v>
      </c>
      <c r="F83" s="22">
        <f>F84</f>
        <v>28202</v>
      </c>
      <c r="G83" s="20">
        <v>0</v>
      </c>
      <c r="H83" s="20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11"/>
        <v>28202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7">
        <v>0</v>
      </c>
      <c r="F84" s="22">
        <v>28202</v>
      </c>
      <c r="G84" s="20">
        <v>0</v>
      </c>
      <c r="H84" s="20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11"/>
        <v>28202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7">
        <v>0</v>
      </c>
      <c r="F85" s="20">
        <v>0</v>
      </c>
      <c r="G85" s="20">
        <v>0</v>
      </c>
      <c r="H85" s="20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11"/>
        <v>0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7">
        <v>0</v>
      </c>
      <c r="F86" s="20">
        <v>0</v>
      </c>
      <c r="G86" s="20">
        <v>0</v>
      </c>
      <c r="H86" s="20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11"/>
        <v>0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7">
        <v>0</v>
      </c>
      <c r="F87" s="20">
        <v>0</v>
      </c>
      <c r="G87" s="20">
        <v>0</v>
      </c>
      <c r="H87" s="20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11"/>
        <v>0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20">
        <v>0</v>
      </c>
      <c r="G88" s="20">
        <v>0</v>
      </c>
      <c r="H88" s="20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11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20">
        <v>0</v>
      </c>
      <c r="G89" s="20">
        <v>0</v>
      </c>
      <c r="H89" s="20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11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20">
        <v>0</v>
      </c>
      <c r="G90" s="20">
        <v>0</v>
      </c>
      <c r="H90" s="20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11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20">
        <v>0</v>
      </c>
      <c r="G91" s="20">
        <v>0</v>
      </c>
      <c r="H91" s="20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11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7">
        <v>0</v>
      </c>
      <c r="E92" s="7">
        <v>0</v>
      </c>
      <c r="F92" s="22">
        <f>F93+F95+F97</f>
        <v>27376</v>
      </c>
      <c r="G92" s="20">
        <v>0</v>
      </c>
      <c r="H92" s="20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11"/>
        <v>27376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7">
        <v>0</v>
      </c>
      <c r="E93" s="7">
        <v>0</v>
      </c>
      <c r="F93" s="22">
        <f>F94</f>
        <v>27376</v>
      </c>
      <c r="G93" s="20">
        <v>0</v>
      </c>
      <c r="H93" s="20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si="11"/>
        <v>27376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7">
        <v>0</v>
      </c>
      <c r="E94" s="7">
        <v>0</v>
      </c>
      <c r="F94" s="22">
        <v>27376</v>
      </c>
      <c r="G94" s="20">
        <v>0</v>
      </c>
      <c r="H94" s="20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11"/>
        <v>27376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7">
        <v>0</v>
      </c>
      <c r="E95" s="7">
        <v>0</v>
      </c>
      <c r="F95" s="20">
        <v>0</v>
      </c>
      <c r="G95" s="20">
        <v>0</v>
      </c>
      <c r="H95" s="20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11"/>
        <v>0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7">
        <v>0</v>
      </c>
      <c r="E96" s="7">
        <v>0</v>
      </c>
      <c r="F96" s="20">
        <v>0</v>
      </c>
      <c r="G96" s="20">
        <v>0</v>
      </c>
      <c r="H96" s="20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ref="O96:O143" si="15">SUM(C96:N96)</f>
        <v>0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20">
        <v>0</v>
      </c>
      <c r="G97" s="20">
        <v>0</v>
      </c>
      <c r="H97" s="20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15"/>
        <v>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20">
        <v>0</v>
      </c>
      <c r="G98" s="20">
        <v>0</v>
      </c>
      <c r="H98" s="20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15"/>
        <v>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20">
        <v>0</v>
      </c>
      <c r="G99" s="20">
        <v>0</v>
      </c>
      <c r="H99" s="20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15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20">
        <v>0</v>
      </c>
      <c r="G100" s="20">
        <v>0</v>
      </c>
      <c r="H100" s="20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15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20">
        <v>0</v>
      </c>
      <c r="G101" s="20">
        <v>0</v>
      </c>
      <c r="H101" s="20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15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7">
        <v>0</v>
      </c>
      <c r="E102" s="7">
        <v>0</v>
      </c>
      <c r="F102" s="20">
        <v>0</v>
      </c>
      <c r="G102" s="20">
        <v>0</v>
      </c>
      <c r="H102" s="20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15"/>
        <v>0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7">
        <v>0</v>
      </c>
      <c r="E103" s="7">
        <v>0</v>
      </c>
      <c r="F103" s="20">
        <v>0</v>
      </c>
      <c r="G103" s="20">
        <v>0</v>
      </c>
      <c r="H103" s="20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15"/>
        <v>0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7">
        <v>0</v>
      </c>
      <c r="E104" s="7">
        <v>0</v>
      </c>
      <c r="F104" s="20">
        <v>0</v>
      </c>
      <c r="G104" s="20">
        <v>0</v>
      </c>
      <c r="H104" s="20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15"/>
        <v>0</v>
      </c>
    </row>
    <row r="105" spans="1:15" s="3" customFormat="1" ht="18" customHeight="1" x14ac:dyDescent="0.2">
      <c r="A105" s="5" t="s">
        <v>240</v>
      </c>
      <c r="B105" s="5" t="s">
        <v>241</v>
      </c>
      <c r="C105" s="7">
        <v>0</v>
      </c>
      <c r="D105" s="6">
        <v>0</v>
      </c>
      <c r="E105" s="6">
        <v>0</v>
      </c>
      <c r="F105" s="18">
        <v>0</v>
      </c>
      <c r="G105" s="18">
        <v>0</v>
      </c>
      <c r="H105" s="18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f t="shared" si="15"/>
        <v>0</v>
      </c>
    </row>
    <row r="106" spans="1:15" s="3" customFormat="1" ht="18" customHeight="1" x14ac:dyDescent="0.2">
      <c r="A106" s="5" t="s">
        <v>242</v>
      </c>
      <c r="B106" s="5" t="s">
        <v>243</v>
      </c>
      <c r="C106" s="7">
        <v>0</v>
      </c>
      <c r="D106" s="6">
        <v>0</v>
      </c>
      <c r="E106" s="6">
        <v>0</v>
      </c>
      <c r="F106" s="18">
        <v>0</v>
      </c>
      <c r="G106" s="18">
        <v>0</v>
      </c>
      <c r="H106" s="18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si="15"/>
        <v>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7">
        <v>0</v>
      </c>
      <c r="E107" s="7">
        <v>0</v>
      </c>
      <c r="F107" s="22">
        <f>F108</f>
        <v>876500</v>
      </c>
      <c r="G107" s="23">
        <f>G108</f>
        <v>440000</v>
      </c>
      <c r="H107" s="23">
        <f>H108</f>
        <v>145500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15"/>
        <v>1462000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22">
        <f>F109</f>
        <v>876500</v>
      </c>
      <c r="G108" s="23">
        <f>G109</f>
        <v>440000</v>
      </c>
      <c r="H108" s="23">
        <f>H109</f>
        <v>145500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15"/>
        <v>1462000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22">
        <v>876500</v>
      </c>
      <c r="G109" s="22">
        <v>440000</v>
      </c>
      <c r="H109" s="22">
        <v>145500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15"/>
        <v>1462000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20">
        <v>0</v>
      </c>
      <c r="G110" s="20">
        <v>0</v>
      </c>
      <c r="H110" s="20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15"/>
        <v>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7">
        <v>0</v>
      </c>
      <c r="E111" s="7">
        <v>0</v>
      </c>
      <c r="F111" s="20">
        <v>0</v>
      </c>
      <c r="G111" s="20">
        <v>0</v>
      </c>
      <c r="H111" s="20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15"/>
        <v>0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20">
        <v>0</v>
      </c>
      <c r="G112" s="20">
        <v>0</v>
      </c>
      <c r="H112" s="20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15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20">
        <v>0</v>
      </c>
      <c r="G113" s="20">
        <v>0</v>
      </c>
      <c r="H113" s="20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15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7">
        <v>0</v>
      </c>
      <c r="E114" s="7">
        <v>0</v>
      </c>
      <c r="F114" s="20">
        <v>0</v>
      </c>
      <c r="G114" s="20">
        <v>0</v>
      </c>
      <c r="H114" s="20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15"/>
        <v>0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7">
        <v>0</v>
      </c>
      <c r="E115" s="7">
        <v>0</v>
      </c>
      <c r="F115" s="20">
        <v>0</v>
      </c>
      <c r="G115" s="20">
        <v>0</v>
      </c>
      <c r="H115" s="20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6">
        <f>SUM(C115:N115)</f>
        <v>0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7">
        <v>0</v>
      </c>
      <c r="E116" s="7">
        <v>0</v>
      </c>
      <c r="F116" s="20">
        <v>0</v>
      </c>
      <c r="G116" s="20">
        <v>0</v>
      </c>
      <c r="H116" s="20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6">
        <f t="shared" si="15"/>
        <v>0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7">
        <v>0</v>
      </c>
      <c r="E117" s="7">
        <v>0</v>
      </c>
      <c r="F117" s="20">
        <v>0</v>
      </c>
      <c r="G117" s="20">
        <v>0</v>
      </c>
      <c r="H117" s="20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15"/>
        <v>0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7">
        <v>0</v>
      </c>
      <c r="E118" s="7">
        <v>0</v>
      </c>
      <c r="F118" s="22">
        <f>F119+F120</f>
        <v>30959.52</v>
      </c>
      <c r="G118" s="20">
        <v>0</v>
      </c>
      <c r="H118" s="23">
        <f>H119</f>
        <v>92718.5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15"/>
        <v>123678.02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7">
        <v>0</v>
      </c>
      <c r="E119" s="7">
        <v>0</v>
      </c>
      <c r="F119" s="22">
        <v>30092.22</v>
      </c>
      <c r="G119" s="20">
        <v>0</v>
      </c>
      <c r="H119" s="23">
        <v>92718.5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15"/>
        <v>122810.72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20">
        <v>867.3</v>
      </c>
      <c r="G120" s="20">
        <v>0</v>
      </c>
      <c r="H120" s="20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15"/>
        <v>867.3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20">
        <v>0</v>
      </c>
      <c r="G121" s="20">
        <v>0</v>
      </c>
      <c r="H121" s="20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15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20">
        <v>0</v>
      </c>
      <c r="G122" s="20">
        <v>0</v>
      </c>
      <c r="H122" s="20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15"/>
        <v>0</v>
      </c>
    </row>
    <row r="123" spans="1:16" s="3" customFormat="1" ht="18" customHeight="1" x14ac:dyDescent="0.2">
      <c r="A123" s="5" t="s">
        <v>244</v>
      </c>
      <c r="B123" s="5" t="s">
        <v>245</v>
      </c>
      <c r="C123" s="7">
        <v>0</v>
      </c>
      <c r="D123" s="7">
        <v>0</v>
      </c>
      <c r="E123" s="7">
        <v>0</v>
      </c>
      <c r="F123" s="20">
        <v>0</v>
      </c>
      <c r="G123" s="20">
        <v>0</v>
      </c>
      <c r="H123" s="20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:O124" si="16">SUM(C123:N123)</f>
        <v>0</v>
      </c>
    </row>
    <row r="124" spans="1:16" s="3" customFormat="1" ht="18" customHeight="1" x14ac:dyDescent="0.2">
      <c r="A124" s="5" t="s">
        <v>246</v>
      </c>
      <c r="B124" s="5" t="s">
        <v>247</v>
      </c>
      <c r="C124" s="7">
        <v>0</v>
      </c>
      <c r="D124" s="7">
        <v>0</v>
      </c>
      <c r="E124" s="7">
        <v>0</v>
      </c>
      <c r="F124" s="20">
        <v>0</v>
      </c>
      <c r="G124" s="20">
        <v>0</v>
      </c>
      <c r="H124" s="20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16"/>
        <v>0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20">
        <v>0</v>
      </c>
      <c r="G125" s="20">
        <v>0</v>
      </c>
      <c r="H125" s="20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6">
        <f t="shared" si="15"/>
        <v>0</v>
      </c>
    </row>
    <row r="126" spans="1:16" s="3" customFormat="1" ht="18" customHeight="1" x14ac:dyDescent="0.2">
      <c r="A126" s="5" t="s">
        <v>248</v>
      </c>
      <c r="B126" s="5" t="s">
        <v>249</v>
      </c>
      <c r="C126" s="7">
        <v>0</v>
      </c>
      <c r="D126" s="7">
        <v>0</v>
      </c>
      <c r="E126" s="7">
        <v>0</v>
      </c>
      <c r="F126" s="20">
        <v>0</v>
      </c>
      <c r="G126" s="20">
        <v>0</v>
      </c>
      <c r="H126" s="20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17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20">
        <v>0</v>
      </c>
      <c r="G127" s="20">
        <v>0</v>
      </c>
      <c r="H127" s="20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15"/>
        <v>0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D128" si="18">+C129+C136+C141</f>
        <v>0</v>
      </c>
      <c r="D128" s="4">
        <f t="shared" si="18"/>
        <v>0</v>
      </c>
      <c r="E128" s="4">
        <f t="shared" ref="E128:N128" si="19">+E129+E136+E141</f>
        <v>0</v>
      </c>
      <c r="F128" s="21">
        <f t="shared" ref="F128:G128" si="20">+F129+F136+F141</f>
        <v>0</v>
      </c>
      <c r="G128" s="21">
        <f t="shared" si="20"/>
        <v>0</v>
      </c>
      <c r="H128" s="21">
        <f t="shared" ref="H128" si="21">+H129+H136+H141</f>
        <v>0</v>
      </c>
      <c r="I128" s="4">
        <f t="shared" si="19"/>
        <v>0</v>
      </c>
      <c r="J128" s="4">
        <f t="shared" si="19"/>
        <v>0</v>
      </c>
      <c r="K128" s="4">
        <f t="shared" si="19"/>
        <v>0</v>
      </c>
      <c r="L128" s="4">
        <f t="shared" si="19"/>
        <v>0</v>
      </c>
      <c r="M128" s="4">
        <f t="shared" si="19"/>
        <v>0</v>
      </c>
      <c r="N128" s="4">
        <f t="shared" si="19"/>
        <v>0</v>
      </c>
      <c r="O128" s="4">
        <f>SUM(C128:N128)</f>
        <v>0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20">
        <v>0</v>
      </c>
      <c r="G129" s="20">
        <v>0</v>
      </c>
      <c r="H129" s="20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15"/>
        <v>0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20">
        <v>0</v>
      </c>
      <c r="G130" s="20">
        <v>0</v>
      </c>
      <c r="H130" s="20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15"/>
        <v>0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20">
        <v>0</v>
      </c>
      <c r="G131" s="20">
        <v>0</v>
      </c>
      <c r="H131" s="20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6">
        <f t="shared" si="15"/>
        <v>0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20">
        <v>0</v>
      </c>
      <c r="G132" s="20">
        <v>0</v>
      </c>
      <c r="H132" s="20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15"/>
        <v>0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20">
        <v>0</v>
      </c>
      <c r="G133" s="20">
        <v>0</v>
      </c>
      <c r="H133" s="20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15"/>
        <v>0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20">
        <v>0</v>
      </c>
      <c r="G134" s="20">
        <v>0</v>
      </c>
      <c r="H134" s="20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15"/>
        <v>0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20">
        <v>0</v>
      </c>
      <c r="G135" s="20">
        <v>0</v>
      </c>
      <c r="H135" s="20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6">
        <f t="shared" si="15"/>
        <v>0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20">
        <v>0</v>
      </c>
      <c r="G136" s="20">
        <v>0</v>
      </c>
      <c r="H136" s="20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15"/>
        <v>0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20">
        <v>0</v>
      </c>
      <c r="G137" s="20">
        <v>0</v>
      </c>
      <c r="H137" s="20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15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20">
        <v>0</v>
      </c>
      <c r="G138" s="20">
        <v>0</v>
      </c>
      <c r="H138" s="20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15"/>
        <v>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20">
        <v>0</v>
      </c>
      <c r="G139" s="20">
        <v>0</v>
      </c>
      <c r="H139" s="20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15"/>
        <v>0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20">
        <v>0</v>
      </c>
      <c r="G140" s="20">
        <v>0</v>
      </c>
      <c r="H140" s="20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15"/>
        <v>0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20">
        <v>0</v>
      </c>
      <c r="G141" s="20">
        <v>0</v>
      </c>
      <c r="H141" s="20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15"/>
        <v>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20">
        <v>0</v>
      </c>
      <c r="G142" s="20">
        <v>0</v>
      </c>
      <c r="H142" s="20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15"/>
        <v>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15"/>
        <v>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5"/>
      <c r="O145" s="15"/>
    </row>
    <row r="146" spans="1:15" ht="270" customHeight="1" x14ac:dyDescent="0.2">
      <c r="A146" s="26" t="s">
        <v>258</v>
      </c>
      <c r="B146" s="27"/>
      <c r="C146" s="27"/>
      <c r="D146" s="27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OCABID</cp:lastModifiedBy>
  <cp:lastPrinted>2024-11-11T18:20:07Z</cp:lastPrinted>
  <dcterms:created xsi:type="dcterms:W3CDTF">2024-10-24T15:36:44Z</dcterms:created>
  <dcterms:modified xsi:type="dcterms:W3CDTF">2025-07-04T17:19:56Z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